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SHA\учеба\3 курс\6 семестр\задания\кластеры\"/>
    </mc:Choice>
  </mc:AlternateContent>
  <bookViews>
    <workbookView xWindow="0" yWindow="600" windowWidth="21570" windowHeight="7965" activeTab="2"/>
  </bookViews>
  <sheets>
    <sheet name="Лаба№1" sheetId="1" r:id="rId1"/>
    <sheet name="Лаба№2" sheetId="2" r:id="rId2"/>
    <sheet name="Лаба№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5" i="3" l="1"/>
  <c r="S34" i="3"/>
  <c r="S33" i="3"/>
  <c r="O29" i="3"/>
  <c r="O30" i="3"/>
  <c r="O31" i="3"/>
  <c r="P25" i="3"/>
  <c r="P26" i="3"/>
  <c r="P24" i="3"/>
  <c r="O25" i="3"/>
  <c r="O26" i="3"/>
  <c r="O24" i="3"/>
  <c r="O22" i="3"/>
  <c r="O21" i="3"/>
  <c r="O20" i="3"/>
  <c r="O14" i="3"/>
  <c r="O12" i="3"/>
  <c r="O11" i="3"/>
  <c r="O9" i="3"/>
  <c r="O6" i="3"/>
  <c r="L4" i="3"/>
  <c r="L7" i="3"/>
  <c r="L8" i="3"/>
  <c r="L11" i="3"/>
  <c r="L12" i="3"/>
  <c r="K4" i="3"/>
  <c r="K5" i="3"/>
  <c r="L5" i="3" s="1"/>
  <c r="K6" i="3"/>
  <c r="L6" i="3" s="1"/>
  <c r="K7" i="3"/>
  <c r="K8" i="3"/>
  <c r="K9" i="3"/>
  <c r="L9" i="3" s="1"/>
  <c r="K10" i="3"/>
  <c r="L10" i="3" s="1"/>
  <c r="K11" i="3"/>
  <c r="K12" i="3"/>
  <c r="K3" i="3"/>
  <c r="L3" i="3" s="1"/>
  <c r="J4" i="3"/>
  <c r="J8" i="3"/>
  <c r="J12" i="3"/>
  <c r="I4" i="3"/>
  <c r="I5" i="3"/>
  <c r="J5" i="3" s="1"/>
  <c r="I6" i="3"/>
  <c r="J6" i="3" s="1"/>
  <c r="I8" i="3"/>
  <c r="I9" i="3"/>
  <c r="J9" i="3" s="1"/>
  <c r="I10" i="3"/>
  <c r="J10" i="3" s="1"/>
  <c r="I12" i="3"/>
  <c r="I3" i="3"/>
  <c r="H4" i="3"/>
  <c r="H8" i="3"/>
  <c r="H12" i="3"/>
  <c r="G4" i="3"/>
  <c r="G5" i="3"/>
  <c r="H5" i="3" s="1"/>
  <c r="G6" i="3"/>
  <c r="H6" i="3" s="1"/>
  <c r="G8" i="3"/>
  <c r="G9" i="3"/>
  <c r="H9" i="3" s="1"/>
  <c r="G10" i="3"/>
  <c r="H10" i="3" s="1"/>
  <c r="G12" i="3"/>
  <c r="G3" i="3"/>
  <c r="H3" i="3" s="1"/>
  <c r="F4" i="3"/>
  <c r="F5" i="3"/>
  <c r="F6" i="3"/>
  <c r="F7" i="3"/>
  <c r="I7" i="3" s="1"/>
  <c r="J7" i="3" s="1"/>
  <c r="F8" i="3"/>
  <c r="F9" i="3"/>
  <c r="F10" i="3"/>
  <c r="F11" i="3"/>
  <c r="F13" i="3" s="1"/>
  <c r="F12" i="3"/>
  <c r="F3" i="3"/>
  <c r="F16" i="3" a="1"/>
  <c r="F16" i="3" s="1"/>
  <c r="E13" i="3"/>
  <c r="E14" i="3" s="1"/>
  <c r="D13" i="3"/>
  <c r="D14" i="3" s="1"/>
  <c r="C13" i="3"/>
  <c r="C14" i="3" s="1"/>
  <c r="F24" i="2"/>
  <c r="F23" i="2"/>
  <c r="F20" i="3" l="1" a="1"/>
  <c r="F20" i="3" s="1"/>
  <c r="L13" i="3"/>
  <c r="K13" i="3"/>
  <c r="G11" i="3"/>
  <c r="H11" i="3" s="1"/>
  <c r="G7" i="3"/>
  <c r="H7" i="3" s="1"/>
  <c r="H13" i="3" s="1"/>
  <c r="I11" i="3"/>
  <c r="J11" i="3" s="1"/>
  <c r="J3" i="3"/>
  <c r="M18" i="3"/>
  <c r="I18" i="3"/>
  <c r="K17" i="3"/>
  <c r="G17" i="3"/>
  <c r="I16" i="3"/>
  <c r="L18" i="3"/>
  <c r="H18" i="3"/>
  <c r="J17" i="3"/>
  <c r="F17" i="3"/>
  <c r="H16" i="3"/>
  <c r="O18" i="3"/>
  <c r="K18" i="3"/>
  <c r="G18" i="3"/>
  <c r="M17" i="3"/>
  <c r="I17" i="3"/>
  <c r="O16" i="3"/>
  <c r="K16" i="3"/>
  <c r="G16" i="3"/>
  <c r="O17" i="3"/>
  <c r="M16" i="3"/>
  <c r="N17" i="3"/>
  <c r="L16" i="3"/>
  <c r="N18" i="3"/>
  <c r="J18" i="3"/>
  <c r="F18" i="3"/>
  <c r="L17" i="3"/>
  <c r="H17" i="3"/>
  <c r="N16" i="3"/>
  <c r="J16" i="3"/>
  <c r="H4" i="2"/>
  <c r="H5" i="2"/>
  <c r="H6" i="2"/>
  <c r="H7" i="2"/>
  <c r="H8" i="2"/>
  <c r="H9" i="2"/>
  <c r="H10" i="2"/>
  <c r="H11" i="2"/>
  <c r="H3" i="2"/>
  <c r="F25" i="2"/>
  <c r="K12" i="2"/>
  <c r="K4" i="2"/>
  <c r="K5" i="2"/>
  <c r="K6" i="2"/>
  <c r="K7" i="2"/>
  <c r="K8" i="2"/>
  <c r="K9" i="2"/>
  <c r="K10" i="2"/>
  <c r="K11" i="2"/>
  <c r="K3" i="2"/>
  <c r="J12" i="2"/>
  <c r="J4" i="2"/>
  <c r="J5" i="2"/>
  <c r="J6" i="2"/>
  <c r="J7" i="2"/>
  <c r="J8" i="2"/>
  <c r="J9" i="2"/>
  <c r="J10" i="2"/>
  <c r="J11" i="2"/>
  <c r="J3" i="2"/>
  <c r="I4" i="2"/>
  <c r="I5" i="2"/>
  <c r="I6" i="2"/>
  <c r="I7" i="2"/>
  <c r="I8" i="2"/>
  <c r="I9" i="2"/>
  <c r="I10" i="2"/>
  <c r="I11" i="2"/>
  <c r="I3" i="2"/>
  <c r="G12" i="2"/>
  <c r="G4" i="2"/>
  <c r="G5" i="2"/>
  <c r="G6" i="2"/>
  <c r="G7" i="2"/>
  <c r="G8" i="2"/>
  <c r="G9" i="2"/>
  <c r="G10" i="2"/>
  <c r="G11" i="2"/>
  <c r="G3" i="2"/>
  <c r="B27" i="3" l="1" a="1"/>
  <c r="G22" i="3"/>
  <c r="I13" i="3"/>
  <c r="G20" i="3"/>
  <c r="F21" i="3"/>
  <c r="H22" i="3"/>
  <c r="H20" i="3"/>
  <c r="F22" i="3"/>
  <c r="G21" i="3"/>
  <c r="H21" i="3"/>
  <c r="J13" i="3"/>
  <c r="G13" i="3"/>
  <c r="J20" i="3" a="1"/>
  <c r="I12" i="2"/>
  <c r="F26" i="2" s="1"/>
  <c r="H12" i="2"/>
  <c r="C12" i="2"/>
  <c r="B12" i="2"/>
  <c r="B13" i="2" s="1"/>
  <c r="F11" i="2"/>
  <c r="E11" i="2"/>
  <c r="D11" i="2"/>
  <c r="F10" i="2"/>
  <c r="E10" i="2"/>
  <c r="D10" i="2"/>
  <c r="F9" i="2"/>
  <c r="E9" i="2"/>
  <c r="D9" i="2"/>
  <c r="F8" i="2"/>
  <c r="E8" i="2"/>
  <c r="D8" i="2"/>
  <c r="F7" i="2"/>
  <c r="E7" i="2"/>
  <c r="D7" i="2"/>
  <c r="F6" i="2"/>
  <c r="E6" i="2"/>
  <c r="D6" i="2"/>
  <c r="F5" i="2"/>
  <c r="E5" i="2"/>
  <c r="D5" i="2"/>
  <c r="F4" i="2"/>
  <c r="E4" i="2"/>
  <c r="D4" i="2"/>
  <c r="F3" i="2"/>
  <c r="F12" i="2" s="1"/>
  <c r="E3" i="2"/>
  <c r="E12" i="2" s="1"/>
  <c r="D3" i="2"/>
  <c r="J20" i="3" l="1"/>
  <c r="L20" i="3"/>
  <c r="K21" i="3"/>
  <c r="J21" i="3"/>
  <c r="J22" i="3"/>
  <c r="L22" i="3"/>
  <c r="K22" i="3"/>
  <c r="L21" i="3"/>
  <c r="K20" i="3"/>
  <c r="B27" i="3"/>
  <c r="B28" i="3"/>
  <c r="B29" i="3"/>
  <c r="D12" i="2"/>
  <c r="C13" i="2"/>
  <c r="I8" i="1"/>
  <c r="I7" i="1"/>
  <c r="C12" i="1"/>
  <c r="B12" i="1"/>
  <c r="F4" i="1"/>
  <c r="F5" i="1"/>
  <c r="F6" i="1"/>
  <c r="F7" i="1"/>
  <c r="F8" i="1"/>
  <c r="F9" i="1"/>
  <c r="F10" i="1"/>
  <c r="F11" i="1"/>
  <c r="F3" i="1"/>
  <c r="E4" i="1"/>
  <c r="E5" i="1"/>
  <c r="E6" i="1"/>
  <c r="E7" i="1"/>
  <c r="E8" i="1"/>
  <c r="E9" i="1"/>
  <c r="E10" i="1"/>
  <c r="E11" i="1"/>
  <c r="E3" i="1"/>
  <c r="D4" i="1"/>
  <c r="D5" i="1"/>
  <c r="D6" i="1"/>
  <c r="D7" i="1"/>
  <c r="D8" i="1"/>
  <c r="D9" i="1"/>
  <c r="D10" i="1"/>
  <c r="D11" i="1"/>
  <c r="D3" i="1"/>
  <c r="B31" i="3" l="1" a="1"/>
  <c r="F17" i="2"/>
  <c r="F18" i="2" s="1"/>
  <c r="F12" i="1"/>
  <c r="D12" i="1"/>
  <c r="I5" i="1" s="1"/>
  <c r="I6" i="1" s="1"/>
  <c r="E12" i="1"/>
  <c r="B31" i="3" l="1"/>
  <c r="B33" i="3"/>
  <c r="B32" i="3"/>
</calcChain>
</file>

<file path=xl/sharedStrings.xml><?xml version="1.0" encoding="utf-8"?>
<sst xmlns="http://schemas.openxmlformats.org/spreadsheetml/2006/main" count="104" uniqueCount="94">
  <si>
    <t>n</t>
  </si>
  <si>
    <t>Xi</t>
  </si>
  <si>
    <t>Yi</t>
  </si>
  <si>
    <t>XiYi</t>
  </si>
  <si>
    <t>Суммы</t>
  </si>
  <si>
    <r>
      <t>|T</t>
    </r>
    <r>
      <rPr>
        <sz val="8"/>
        <color theme="1"/>
        <rFont val="Calibri"/>
        <family val="2"/>
        <charset val="204"/>
        <scheme val="minor"/>
      </rPr>
      <t>p</t>
    </r>
    <r>
      <rPr>
        <sz val="11"/>
        <color theme="1"/>
        <rFont val="Calibri"/>
        <family val="2"/>
        <charset val="204"/>
        <scheme val="minor"/>
      </rPr>
      <t>|&lt;T</t>
    </r>
    <r>
      <rPr>
        <sz val="8"/>
        <color theme="1"/>
        <rFont val="Calibri"/>
        <family val="2"/>
        <charset val="204"/>
        <scheme val="minor"/>
      </rPr>
      <t>q,n-2</t>
    </r>
  </si>
  <si>
    <r>
      <t>t-статистика (T</t>
    </r>
    <r>
      <rPr>
        <sz val="8"/>
        <color theme="1"/>
        <rFont val="Calibri"/>
        <family val="2"/>
        <charset val="204"/>
        <scheme val="minor"/>
      </rPr>
      <t>p</t>
    </r>
    <r>
      <rPr>
        <sz val="11"/>
        <color theme="1"/>
        <rFont val="Calibri"/>
        <family val="2"/>
        <charset val="204"/>
        <scheme val="minor"/>
      </rPr>
      <t>)</t>
    </r>
  </si>
  <si>
    <r>
      <t>Yi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</si>
  <si>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r>
      <t>Xi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</si>
  <si>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зависимость, если она есть, обратна</t>
  </si>
  <si>
    <t>т.к. коэф далек от единицы, то связь не  /почти/линейная</t>
  </si>
  <si>
    <t>связи либо нет, либо она резко не линейная</t>
  </si>
  <si>
    <t>На уровне значимости 0.05 кожффициент кореляции не сильно отличается от нуля</t>
  </si>
  <si>
    <t>полученным данным и гипотезу-то выдвигать не стоило</t>
  </si>
  <si>
    <t>фактор</t>
  </si>
  <si>
    <t>відгук</t>
  </si>
  <si>
    <t>y=f(x)?</t>
  </si>
  <si>
    <t>^^^</t>
  </si>
  <si>
    <t>указывает на линейность ф-и, міра розкиду випадкової величини</t>
  </si>
  <si>
    <t>^^^ (из знака минус)</t>
  </si>
  <si>
    <t>|r|</t>
  </si>
  <si>
    <t>0,9 - 1</t>
  </si>
  <si>
    <t>тесная</t>
  </si>
  <si>
    <t>достаточная</t>
  </si>
  <si>
    <t>слабая</t>
  </si>
  <si>
    <t>нет связи</t>
  </si>
  <si>
    <t>0,6 - 0,9</t>
  </si>
  <si>
    <t>0,3 - 0,6</t>
  </si>
  <si>
    <t>0 - 0,3</t>
  </si>
  <si>
    <t>связь</t>
  </si>
  <si>
    <t>таблица плостности</t>
  </si>
  <si>
    <t xml:space="preserve">вообще-то высчитывание стьюд было необязательным, потому что по </t>
  </si>
  <si>
    <r>
      <t>коэффициент кореляции (r</t>
    </r>
    <r>
      <rPr>
        <sz val="8"/>
        <color theme="1"/>
        <rFont val="Calibri"/>
        <family val="2"/>
        <charset val="204"/>
        <scheme val="minor"/>
      </rPr>
      <t>xy</t>
    </r>
    <r>
      <rPr>
        <sz val="11"/>
        <color theme="1"/>
        <rFont val="Calibri"/>
        <family val="2"/>
        <charset val="204"/>
        <scheme val="minor"/>
      </rPr>
      <t>)</t>
    </r>
  </si>
  <si>
    <t>приймається нульова гіпотеза про те, що коефіцієнт кореляції незначно відрізняється від нуля, тому лінійного зв’язку між параметрами моделі не існує.</t>
  </si>
  <si>
    <t>VVV</t>
  </si>
  <si>
    <r>
      <t>t–критерій Стьюдента (T</t>
    </r>
    <r>
      <rPr>
        <sz val="8"/>
        <color theme="1"/>
        <rFont val="Calibri"/>
        <family val="2"/>
        <charset val="204"/>
        <scheme val="minor"/>
      </rPr>
      <t>0.05,7</t>
    </r>
    <r>
      <rPr>
        <sz val="11"/>
        <color theme="1"/>
        <rFont val="Calibri"/>
        <family val="2"/>
        <charset val="204"/>
        <scheme val="minor"/>
      </rPr>
      <t>)</t>
    </r>
  </si>
  <si>
    <t>0.05 - рівень значущості, n-2=7 - ступені свободи</t>
  </si>
  <si>
    <r>
      <t>â</t>
    </r>
    <r>
      <rPr>
        <sz val="8"/>
        <color theme="1"/>
        <rFont val="Calibri"/>
        <family val="2"/>
        <charset val="204"/>
        <scheme val="minor"/>
      </rPr>
      <t>1</t>
    </r>
  </si>
  <si>
    <r>
      <t>â</t>
    </r>
    <r>
      <rPr>
        <sz val="8"/>
        <color theme="1"/>
        <rFont val="Calibri"/>
        <family val="2"/>
        <charset val="204"/>
        <scheme val="minor"/>
      </rPr>
      <t>0</t>
    </r>
  </si>
  <si>
    <t>ŷi</t>
  </si>
  <si>
    <t>Среднее</t>
  </si>
  <si>
    <r>
      <t>ŷi-y</t>
    </r>
    <r>
      <rPr>
        <sz val="8"/>
        <color theme="1"/>
        <rFont val="Calibri"/>
        <family val="2"/>
        <charset val="204"/>
        <scheme val="minor"/>
      </rPr>
      <t>ср</t>
    </r>
  </si>
  <si>
    <r>
      <t>ŷi-y</t>
    </r>
    <r>
      <rPr>
        <sz val="8"/>
        <color theme="1"/>
        <rFont val="Calibri"/>
        <family val="2"/>
        <charset val="204"/>
        <scheme val="minor"/>
      </rPr>
      <t>i</t>
    </r>
  </si>
  <si>
    <r>
      <t>(ŷi-yi)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</si>
  <si>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F</t>
  </si>
  <si>
    <t>k</t>
  </si>
  <si>
    <t>FРАСПРОБ</t>
  </si>
  <si>
    <r>
      <t>F</t>
    </r>
    <r>
      <rPr>
        <sz val="8"/>
        <color theme="1"/>
        <rFont val="Calibri"/>
        <family val="2"/>
        <charset val="204"/>
        <scheme val="minor"/>
      </rPr>
      <t>1,7,0.05</t>
    </r>
  </si>
  <si>
    <r>
      <t>F&gt;F</t>
    </r>
    <r>
      <rPr>
        <sz val="8"/>
        <color theme="1"/>
        <rFont val="Calibri"/>
        <family val="2"/>
        <charset val="204"/>
        <scheme val="minor"/>
      </rPr>
      <t>1,7,0.05</t>
    </r>
  </si>
  <si>
    <t>&gt;</t>
  </si>
  <si>
    <r>
      <t>(ŷi-y</t>
    </r>
    <r>
      <rPr>
        <sz val="8"/>
        <color theme="1"/>
        <rFont val="Calibri"/>
        <family val="2"/>
        <charset val="204"/>
        <scheme val="minor"/>
      </rPr>
      <t>ср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</si>
  <si>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можно считать, что модель ŷi=38,95-1,93xi не адекватная с уровнем значимости 5%.</t>
  </si>
  <si>
    <t>N</t>
  </si>
  <si>
    <r>
      <t>X</t>
    </r>
    <r>
      <rPr>
        <vertAlign val="subscript"/>
        <sz val="12"/>
        <color theme="1"/>
        <rFont val="Times New Roman"/>
        <family val="1"/>
        <charset val="204"/>
      </rPr>
      <t>1</t>
    </r>
  </si>
  <si>
    <r>
      <t>X</t>
    </r>
    <r>
      <rPr>
        <vertAlign val="subscript"/>
        <sz val="12"/>
        <color theme="1"/>
        <rFont val="Times New Roman"/>
        <family val="1"/>
        <charset val="204"/>
      </rPr>
      <t>2</t>
    </r>
  </si>
  <si>
    <r>
      <t>Y</t>
    </r>
    <r>
      <rPr>
        <vertAlign val="subscript"/>
        <sz val="12"/>
        <color theme="1"/>
        <rFont val="Times New Roman"/>
        <family val="1"/>
        <charset val="204"/>
      </rPr>
      <t>1</t>
    </r>
  </si>
  <si>
    <t>признак</t>
  </si>
  <si>
    <t>Sum</t>
  </si>
  <si>
    <t>Avr</t>
  </si>
  <si>
    <r>
      <rPr>
        <sz val="11"/>
        <color theme="1"/>
        <rFont val="Calibri"/>
        <family val="2"/>
        <charset val="204"/>
      </rPr>
      <t>â</t>
    </r>
    <r>
      <rPr>
        <sz val="8"/>
        <color theme="1"/>
        <rFont val="Calibri"/>
        <family val="2"/>
        <charset val="204"/>
      </rPr>
      <t>0</t>
    </r>
  </si>
  <si>
    <r>
      <rPr>
        <sz val="11"/>
        <color theme="1"/>
        <rFont val="Calibri"/>
        <family val="2"/>
        <charset val="204"/>
      </rPr>
      <t>â</t>
    </r>
    <r>
      <rPr>
        <sz val="8"/>
        <color theme="1"/>
        <rFont val="Calibri"/>
        <family val="2"/>
        <charset val="204"/>
      </rPr>
      <t>1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</si>
  <si>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11"/>
        <color theme="1"/>
        <rFont val="Calibri"/>
        <family val="2"/>
        <charset val="204"/>
      </rPr>
      <t>â</t>
    </r>
    <r>
      <rPr>
        <sz val="8"/>
        <color theme="1"/>
        <rFont val="Calibri"/>
        <family val="2"/>
        <charset val="204"/>
      </rPr>
      <t>2</t>
    </r>
    <r>
      <rPr>
        <sz val="11"/>
        <color theme="1"/>
        <rFont val="Calibri"/>
        <family val="2"/>
        <charset val="204"/>
        <scheme val="minor"/>
      </rPr>
      <t/>
    </r>
  </si>
  <si>
    <t>ŷi-yi</t>
  </si>
  <si>
    <r>
      <t>(ŷi-yi)</t>
    </r>
    <r>
      <rPr>
        <vertAlign val="superscript"/>
        <sz val="12"/>
        <color theme="1"/>
        <rFont val="Times New Roman"/>
        <family val="1"/>
        <charset val="204"/>
      </rPr>
      <t>2</t>
    </r>
  </si>
  <si>
    <r>
      <t>y</t>
    </r>
    <r>
      <rPr>
        <sz val="8"/>
        <color theme="1"/>
        <rFont val="Times New Roman"/>
        <family val="1"/>
        <charset val="204"/>
      </rPr>
      <t>ср</t>
    </r>
    <r>
      <rPr>
        <sz val="12"/>
        <color theme="1"/>
        <rFont val="Times New Roman"/>
        <family val="1"/>
        <charset val="204"/>
      </rPr>
      <t>-ŷi</t>
    </r>
  </si>
  <si>
    <r>
      <t>(y</t>
    </r>
    <r>
      <rPr>
        <sz val="8"/>
        <color theme="1"/>
        <rFont val="Times New Roman"/>
        <family val="1"/>
        <charset val="204"/>
      </rPr>
      <t>ср</t>
    </r>
    <r>
      <rPr>
        <sz val="12"/>
        <color theme="1"/>
        <rFont val="Times New Roman"/>
        <family val="1"/>
        <charset val="204"/>
      </rPr>
      <t>-ŷi)</t>
    </r>
    <r>
      <rPr>
        <vertAlign val="superscript"/>
        <sz val="12"/>
        <color theme="1"/>
        <rFont val="Times New Roman"/>
        <family val="1"/>
        <charset val="204"/>
      </rPr>
      <t>2</t>
    </r>
  </si>
  <si>
    <r>
      <t>y</t>
    </r>
    <r>
      <rPr>
        <sz val="8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>-y</t>
    </r>
    <r>
      <rPr>
        <sz val="8"/>
        <color theme="1"/>
        <rFont val="Times New Roman"/>
        <family val="1"/>
        <charset val="204"/>
      </rPr>
      <t>ср</t>
    </r>
  </si>
  <si>
    <r>
      <t>(y</t>
    </r>
    <r>
      <rPr>
        <sz val="8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>-y</t>
    </r>
    <r>
      <rPr>
        <sz val="8"/>
        <color theme="1"/>
        <rFont val="Times New Roman"/>
        <family val="1"/>
        <charset val="204"/>
      </rPr>
      <t>ср)</t>
    </r>
    <r>
      <rPr>
        <vertAlign val="superscript"/>
        <sz val="8"/>
        <color theme="1"/>
        <rFont val="Times New Roman"/>
        <family val="1"/>
        <charset val="204"/>
      </rPr>
      <t>2</t>
    </r>
  </si>
  <si>
    <r>
      <t>R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=</t>
    </r>
  </si>
  <si>
    <r>
      <t>R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-&gt;1, варіація залежної змінної значною мірою залежить від варіації незалежних змінних.</t>
    </r>
  </si>
  <si>
    <t xml:space="preserve">Скорегований коефіцієнт детермінації </t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</si>
  <si>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8"/>
        <color theme="1"/>
        <rFont val="Calibri"/>
        <family val="2"/>
        <charset val="204"/>
        <scheme val="minor"/>
      </rPr>
      <t>скор</t>
    </r>
    <r>
      <rPr>
        <sz val="14"/>
        <color theme="1"/>
        <rFont val="Calibri"/>
        <family val="2"/>
        <charset val="204"/>
        <scheme val="minor"/>
      </rPr>
      <t>=</t>
    </r>
  </si>
  <si>
    <t xml:space="preserve">Вибірковий коефіцієнт детермінації </t>
  </si>
  <si>
    <t>R=</t>
  </si>
  <si>
    <t>R-&gt;1, існує суттєвий зв'язок між всіма незалежними факторами і залежною змінною.</t>
  </si>
  <si>
    <t>Fp=</t>
  </si>
  <si>
    <t>Fтабл=</t>
  </si>
  <si>
    <t>Fp&gt;Fтабл</t>
  </si>
  <si>
    <t>&gt;дана модель з довірчою ймовірністю 95% є адекватною.</t>
  </si>
  <si>
    <r>
      <t>t</t>
    </r>
    <r>
      <rPr>
        <sz val="8"/>
        <color theme="1"/>
        <rFont val="Calibri"/>
        <family val="2"/>
        <charset val="204"/>
        <scheme val="minor"/>
      </rPr>
      <t>p</t>
    </r>
    <r>
      <rPr>
        <sz val="14"/>
        <color theme="1"/>
        <rFont val="Calibri"/>
        <family val="2"/>
        <charset val="204"/>
        <scheme val="minor"/>
      </rPr>
      <t>=</t>
    </r>
  </si>
  <si>
    <r>
      <t>t</t>
    </r>
    <r>
      <rPr>
        <sz val="8"/>
        <color theme="1"/>
        <rFont val="Calibri"/>
        <family val="2"/>
        <charset val="204"/>
        <scheme val="minor"/>
      </rPr>
      <t>табл</t>
    </r>
    <r>
      <rPr>
        <sz val="14"/>
        <color theme="1"/>
        <rFont val="Calibri"/>
        <family val="2"/>
        <charset val="204"/>
        <scheme val="minor"/>
      </rPr>
      <t>=</t>
    </r>
  </si>
  <si>
    <t>tp&gt;tтабл</t>
  </si>
  <si>
    <t>&gt;можна зробити висновок щодо значущості коефіцієнта кореляції з ймовірністю 95%.</t>
  </si>
  <si>
    <t>t0 p=</t>
  </si>
  <si>
    <t>t1 p=</t>
  </si>
  <si>
    <t>t2 p=</t>
  </si>
  <si>
    <t>abs</t>
  </si>
  <si>
    <t>tтабл=</t>
  </si>
  <si>
    <t>&gt;оцінка α0,α1,α2 є значущою</t>
  </si>
  <si>
    <t>t&gt;tтабл</t>
  </si>
  <si>
    <t xml:space="preserve">часткові коефіцієнти детермінації </t>
  </si>
  <si>
    <t>гомоскдестичность</t>
  </si>
  <si>
    <t>авткорелляции</t>
  </si>
  <si>
    <t>мультиколинеарность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</si>
</sst>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8"/>
      <color theme="1"/>
      <name val="Calibri"/>
      <family val="2"/>
      <charset val="204"/>
    </font>
    <font>
      <vertAlign val="superscript"/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vertAlign val="superscript"/>
      <sz val="8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1" fillId="0" borderId="0" xfId="0" applyFont="1"/>
    <xf numFmtId="0" fontId="7" fillId="3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applyNumberFormat="1"/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/>
    <xf numFmtId="0" fontId="1" fillId="2" borderId="0" xfId="0" applyFont="1" applyFill="1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Диаграмма</a:t>
            </a:r>
            <a:r>
              <a:rPr lang="uk-UA" baseline="0"/>
              <a:t> рассеивания</a:t>
            </a:r>
            <a:endParaRPr lang="uk-U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Лаба№2!$B$3:$B$11</c:f>
              <c:numCache>
                <c:formatCode>General</c:formatCode>
                <c:ptCount val="9"/>
                <c:pt idx="0">
                  <c:v>1.8</c:v>
                </c:pt>
                <c:pt idx="1">
                  <c:v>2.4</c:v>
                </c:pt>
                <c:pt idx="2">
                  <c:v>2.5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2.5</c:v>
                </c:pt>
                <c:pt idx="6">
                  <c:v>2.4</c:v>
                </c:pt>
                <c:pt idx="7">
                  <c:v>2.5</c:v>
                </c:pt>
                <c:pt idx="8">
                  <c:v>2.1</c:v>
                </c:pt>
              </c:numCache>
            </c:numRef>
          </c:xVal>
          <c:yVal>
            <c:numRef>
              <c:f>Лаба№2!$G$3:$G$11</c:f>
              <c:numCache>
                <c:formatCode>General</c:formatCode>
                <c:ptCount val="9"/>
                <c:pt idx="0">
                  <c:v>35.476683933400004</c:v>
                </c:pt>
                <c:pt idx="1">
                  <c:v>34.317098441200002</c:v>
                </c:pt>
                <c:pt idx="2">
                  <c:v>34.123834192499999</c:v>
                </c:pt>
                <c:pt idx="3">
                  <c:v>34.510362689899999</c:v>
                </c:pt>
                <c:pt idx="4">
                  <c:v>34.510362689899999</c:v>
                </c:pt>
                <c:pt idx="5">
                  <c:v>34.123834192499999</c:v>
                </c:pt>
                <c:pt idx="6">
                  <c:v>34.317098441200002</c:v>
                </c:pt>
                <c:pt idx="7">
                  <c:v>34.123834192499999</c:v>
                </c:pt>
                <c:pt idx="8">
                  <c:v>34.8968911873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115536"/>
        <c:axId val="639121520"/>
      </c:scatterChar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Лаба№2!$B$3:$B$11</c:f>
              <c:numCache>
                <c:formatCode>General</c:formatCode>
                <c:ptCount val="9"/>
                <c:pt idx="0">
                  <c:v>1.8</c:v>
                </c:pt>
                <c:pt idx="1">
                  <c:v>2.4</c:v>
                </c:pt>
                <c:pt idx="2">
                  <c:v>2.5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2.5</c:v>
                </c:pt>
                <c:pt idx="6">
                  <c:v>2.4</c:v>
                </c:pt>
                <c:pt idx="7">
                  <c:v>2.5</c:v>
                </c:pt>
                <c:pt idx="8">
                  <c:v>2.1</c:v>
                </c:pt>
              </c:numCache>
            </c:numRef>
          </c:xVal>
          <c:yVal>
            <c:numRef>
              <c:f>Лаба№2!$C$3:$C$11</c:f>
              <c:numCache>
                <c:formatCode>General</c:formatCode>
                <c:ptCount val="9"/>
                <c:pt idx="0">
                  <c:v>36.1</c:v>
                </c:pt>
                <c:pt idx="1">
                  <c:v>38.299999999999997</c:v>
                </c:pt>
                <c:pt idx="2">
                  <c:v>30.6</c:v>
                </c:pt>
                <c:pt idx="3">
                  <c:v>32.1</c:v>
                </c:pt>
                <c:pt idx="4">
                  <c:v>37.6</c:v>
                </c:pt>
                <c:pt idx="5">
                  <c:v>34.799999999999997</c:v>
                </c:pt>
                <c:pt idx="6">
                  <c:v>34.200000000000003</c:v>
                </c:pt>
                <c:pt idx="7">
                  <c:v>34.200000000000003</c:v>
                </c:pt>
                <c:pt idx="8">
                  <c:v>32.5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115536"/>
        <c:axId val="639121520"/>
      </c:scatterChart>
      <c:valAx>
        <c:axId val="63911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639121520"/>
        <c:crosses val="autoZero"/>
        <c:crossBetween val="midCat"/>
      </c:valAx>
      <c:valAx>
        <c:axId val="63912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63911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wmf"/><Relationship Id="rId2" Type="http://schemas.openxmlformats.org/officeDocument/2006/relationships/image" Target="../media/image4.wmf"/><Relationship Id="rId1" Type="http://schemas.openxmlformats.org/officeDocument/2006/relationships/image" Target="../media/image3.emf"/><Relationship Id="rId4" Type="http://schemas.openxmlformats.org/officeDocument/2006/relationships/image" Target="../media/image6.w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9.wmf"/><Relationship Id="rId7" Type="http://schemas.openxmlformats.org/officeDocument/2006/relationships/image" Target="../media/image13.wmf"/><Relationship Id="rId2" Type="http://schemas.openxmlformats.org/officeDocument/2006/relationships/image" Target="../media/image8.emf"/><Relationship Id="rId1" Type="http://schemas.openxmlformats.org/officeDocument/2006/relationships/image" Target="../media/image7.wmf"/><Relationship Id="rId6" Type="http://schemas.openxmlformats.org/officeDocument/2006/relationships/image" Target="../media/image12.wmf"/><Relationship Id="rId5" Type="http://schemas.openxmlformats.org/officeDocument/2006/relationships/image" Target="../media/image11.wmf"/><Relationship Id="rId4" Type="http://schemas.openxmlformats.org/officeDocument/2006/relationships/image" Target="../media/image10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653925</xdr:colOff>
      <xdr:row>4</xdr:row>
      <xdr:rowOff>104774</xdr:rowOff>
    </xdr:from>
    <xdr:to>
      <xdr:col>7</xdr:col>
      <xdr:colOff>0</xdr:colOff>
      <xdr:row>17</xdr:row>
      <xdr:rowOff>66675</xdr:rowOff>
    </xdr:to>
    <xdr:cxnSp macro="">
      <xdr:nvCxnSpPr>
        <xdr:cNvPr id="3" name="Соединительная линия уступом 2"/>
        <xdr:cNvCxnSpPr/>
      </xdr:nvCxnSpPr>
      <xdr:spPr>
        <a:xfrm rot="10800000" flipV="1">
          <a:off x="1873125" y="914399"/>
          <a:ext cx="2556000" cy="2505076"/>
        </a:xfrm>
        <a:prstGeom prst="bentConnector3">
          <a:avLst>
            <a:gd name="adj1" fmla="val 9754"/>
          </a:avLst>
        </a:prstGeom>
        <a:ln>
          <a:solidFill>
            <a:srgbClr val="FFFF00"/>
          </a:solidFill>
          <a:tailEnd type="triangle"/>
        </a:ln>
        <a:scene3d>
          <a:camera prst="orthographicFront"/>
          <a:lightRig rig="threePt" dir="t"/>
        </a:scene3d>
        <a:sp3d>
          <a:bevelT prst="relaxedInset"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552450</xdr:colOff>
          <xdr:row>13</xdr:row>
          <xdr:rowOff>0</xdr:rowOff>
        </xdr:from>
        <xdr:to>
          <xdr:col>7</xdr:col>
          <xdr:colOff>3343275</xdr:colOff>
          <xdr:row>15</xdr:row>
          <xdr:rowOff>152400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1543050</xdr:colOff>
          <xdr:row>16</xdr:row>
          <xdr:rowOff>76200</xdr:rowOff>
        </xdr:from>
        <xdr:to>
          <xdr:col>7</xdr:col>
          <xdr:colOff>2362200</xdr:colOff>
          <xdr:row>18</xdr:row>
          <xdr:rowOff>161925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57150</xdr:colOff>
          <xdr:row>19</xdr:row>
          <xdr:rowOff>38100</xdr:rowOff>
        </xdr:from>
        <xdr:to>
          <xdr:col>3</xdr:col>
          <xdr:colOff>0</xdr:colOff>
          <xdr:row>21</xdr:row>
          <xdr:rowOff>152400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133350</xdr:colOff>
          <xdr:row>16</xdr:row>
          <xdr:rowOff>47625</xdr:rowOff>
        </xdr:from>
        <xdr:to>
          <xdr:col>2</xdr:col>
          <xdr:colOff>447675</xdr:colOff>
          <xdr:row>18</xdr:row>
          <xdr:rowOff>57150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438150</xdr:colOff>
          <xdr:row>22</xdr:row>
          <xdr:rowOff>104775</xdr:rowOff>
        </xdr:from>
        <xdr:to>
          <xdr:col>2</xdr:col>
          <xdr:colOff>104775</xdr:colOff>
          <xdr:row>24</xdr:row>
          <xdr:rowOff>38100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190500</xdr:colOff>
          <xdr:row>25</xdr:row>
          <xdr:rowOff>38100</xdr:rowOff>
        </xdr:from>
        <xdr:to>
          <xdr:col>2</xdr:col>
          <xdr:colOff>409575</xdr:colOff>
          <xdr:row>29</xdr:row>
          <xdr:rowOff>152400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590550</xdr:colOff>
      <xdr:row>13</xdr:row>
      <xdr:rowOff>90487</xdr:rowOff>
    </xdr:from>
    <xdr:to>
      <xdr:col>13</xdr:col>
      <xdr:colOff>276225</xdr:colOff>
      <xdr:row>24</xdr:row>
      <xdr:rowOff>85725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18</xdr:row>
      <xdr:rowOff>57151</xdr:rowOff>
    </xdr:from>
    <xdr:to>
      <xdr:col>1</xdr:col>
      <xdr:colOff>381000</xdr:colOff>
      <xdr:row>19</xdr:row>
      <xdr:rowOff>142876</xdr:rowOff>
    </xdr:to>
    <xdr:sp macro="" textlink="">
      <xdr:nvSpPr>
        <xdr:cNvPr id="2" name="TextBox 1"/>
        <xdr:cNvSpPr txBox="1"/>
      </xdr:nvSpPr>
      <xdr:spPr>
        <a:xfrm>
          <a:off x="685800" y="3657601"/>
          <a:ext cx="3048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R=</a:t>
          </a:r>
          <a:endParaRPr lang="uk-UA" sz="1100"/>
        </a:p>
      </xdr:txBody>
    </xdr:sp>
    <xdr:clientData/>
  </xdr:twoCellAnchor>
  <xdr:twoCellAnchor>
    <xdr:from>
      <xdr:col>9</xdr:col>
      <xdr:colOff>361949</xdr:colOff>
      <xdr:row>13</xdr:row>
      <xdr:rowOff>123826</xdr:rowOff>
    </xdr:from>
    <xdr:to>
      <xdr:col>10</xdr:col>
      <xdr:colOff>266700</xdr:colOff>
      <xdr:row>15</xdr:row>
      <xdr:rowOff>28576</xdr:rowOff>
    </xdr:to>
    <xdr:sp macro="" textlink="">
      <xdr:nvSpPr>
        <xdr:cNvPr id="3" name="TextBox 2"/>
        <xdr:cNvSpPr txBox="1"/>
      </xdr:nvSpPr>
      <xdr:spPr>
        <a:xfrm>
          <a:off x="5848349" y="2743201"/>
          <a:ext cx="514351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</a:t>
          </a:r>
          <a:r>
            <a:rPr lang="ru-RU" sz="700"/>
            <a:t>трансп</a:t>
          </a:r>
          <a:endParaRPr lang="uk-UA" sz="1100"/>
        </a:p>
      </xdr:txBody>
    </xdr:sp>
    <xdr:clientData/>
  </xdr:twoCellAnchor>
  <xdr:twoCellAnchor>
    <xdr:from>
      <xdr:col>4</xdr:col>
      <xdr:colOff>466725</xdr:colOff>
      <xdr:row>19</xdr:row>
      <xdr:rowOff>142875</xdr:rowOff>
    </xdr:from>
    <xdr:to>
      <xdr:col>5</xdr:col>
      <xdr:colOff>247650</xdr:colOff>
      <xdr:row>21</xdr:row>
      <xdr:rowOff>28575</xdr:rowOff>
    </xdr:to>
    <xdr:sp macro="" textlink="">
      <xdr:nvSpPr>
        <xdr:cNvPr id="4" name="TextBox 3"/>
        <xdr:cNvSpPr txBox="1"/>
      </xdr:nvSpPr>
      <xdr:spPr>
        <a:xfrm>
          <a:off x="2905125" y="3943350"/>
          <a:ext cx="3905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</a:t>
          </a:r>
          <a:r>
            <a:rPr lang="en-US" sz="1100" baseline="30000"/>
            <a:t>T</a:t>
          </a:r>
          <a:r>
            <a:rPr lang="en-US" sz="1100"/>
            <a:t>R</a:t>
          </a:r>
          <a:endParaRPr lang="uk-UA" sz="1100"/>
        </a:p>
      </xdr:txBody>
    </xdr:sp>
    <xdr:clientData/>
  </xdr:twoCellAnchor>
  <xdr:twoCellAnchor>
    <xdr:from>
      <xdr:col>11</xdr:col>
      <xdr:colOff>581025</xdr:colOff>
      <xdr:row>19</xdr:row>
      <xdr:rowOff>161925</xdr:rowOff>
    </xdr:from>
    <xdr:to>
      <xdr:col>12</xdr:col>
      <xdr:colOff>533400</xdr:colOff>
      <xdr:row>21</xdr:row>
      <xdr:rowOff>47625</xdr:rowOff>
    </xdr:to>
    <xdr:sp macro="" textlink="">
      <xdr:nvSpPr>
        <xdr:cNvPr id="5" name="TextBox 4"/>
        <xdr:cNvSpPr txBox="1"/>
      </xdr:nvSpPr>
      <xdr:spPr>
        <a:xfrm>
          <a:off x="7286625" y="3962400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(R</a:t>
          </a:r>
          <a:r>
            <a:rPr lang="en-US" sz="1100" baseline="30000"/>
            <a:t>T</a:t>
          </a:r>
          <a:r>
            <a:rPr lang="en-US" sz="1100"/>
            <a:t>R</a:t>
          </a:r>
          <a:r>
            <a:rPr lang="en-US" sz="1100" baseline="30000"/>
            <a:t>)-1</a:t>
          </a:r>
          <a:endParaRPr lang="uk-UA" sz="1100" baseline="30000"/>
        </a:p>
      </xdr:txBody>
    </xdr:sp>
    <xdr:clientData/>
  </xdr:twoCellAnchor>
  <xdr:twoCellAnchor>
    <xdr:from>
      <xdr:col>0</xdr:col>
      <xdr:colOff>180975</xdr:colOff>
      <xdr:row>26</xdr:row>
      <xdr:rowOff>152400</xdr:rowOff>
    </xdr:from>
    <xdr:to>
      <xdr:col>0</xdr:col>
      <xdr:colOff>571500</xdr:colOff>
      <xdr:row>28</xdr:row>
      <xdr:rowOff>57150</xdr:rowOff>
    </xdr:to>
    <xdr:sp macro="" textlink="">
      <xdr:nvSpPr>
        <xdr:cNvPr id="6" name="TextBox 5"/>
        <xdr:cNvSpPr txBox="1"/>
      </xdr:nvSpPr>
      <xdr:spPr>
        <a:xfrm>
          <a:off x="180975" y="5343525"/>
          <a:ext cx="3905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</a:t>
          </a:r>
          <a:r>
            <a:rPr lang="en-US" sz="1100" baseline="30000"/>
            <a:t>T</a:t>
          </a:r>
          <a:r>
            <a:rPr lang="en-US" sz="1100" baseline="0"/>
            <a:t>Y</a:t>
          </a:r>
        </a:p>
        <a:p>
          <a:endParaRPr lang="uk-UA" sz="1100"/>
        </a:p>
      </xdr:txBody>
    </xdr:sp>
    <xdr:clientData/>
  </xdr:twoCellAnchor>
  <xdr:twoCellAnchor>
    <xdr:from>
      <xdr:col>0</xdr:col>
      <xdr:colOff>114300</xdr:colOff>
      <xdr:row>30</xdr:row>
      <xdr:rowOff>114300</xdr:rowOff>
    </xdr:from>
    <xdr:to>
      <xdr:col>0</xdr:col>
      <xdr:colOff>552450</xdr:colOff>
      <xdr:row>32</xdr:row>
      <xdr:rowOff>19050</xdr:rowOff>
    </xdr:to>
    <xdr:sp macro="" textlink="">
      <xdr:nvSpPr>
        <xdr:cNvPr id="7" name="TextBox 6"/>
        <xdr:cNvSpPr txBox="1"/>
      </xdr:nvSpPr>
      <xdr:spPr>
        <a:xfrm>
          <a:off x="114300" y="6067425"/>
          <a:ext cx="4381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Y(x)</a:t>
          </a:r>
        </a:p>
        <a:p>
          <a:endParaRPr lang="uk-UA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171450</xdr:colOff>
          <xdr:row>0</xdr:row>
          <xdr:rowOff>0</xdr:rowOff>
        </xdr:from>
        <xdr:to>
          <xdr:col>15</xdr:col>
          <xdr:colOff>552450</xdr:colOff>
          <xdr:row>4</xdr:row>
          <xdr:rowOff>180975</xdr:rowOff>
        </xdr:to>
        <xdr:sp macro="" textlink="">
          <xdr:nvSpPr>
            <xdr:cNvPr id="3080" name="Object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161925</xdr:colOff>
          <xdr:row>0</xdr:row>
          <xdr:rowOff>76200</xdr:rowOff>
        </xdr:from>
        <xdr:to>
          <xdr:col>19</xdr:col>
          <xdr:colOff>581025</xdr:colOff>
          <xdr:row>2</xdr:row>
          <xdr:rowOff>161925</xdr:rowOff>
        </xdr:to>
        <xdr:sp macro="" textlink="">
          <xdr:nvSpPr>
            <xdr:cNvPr id="3081" name="Object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266700</xdr:colOff>
          <xdr:row>3</xdr:row>
          <xdr:rowOff>57150</xdr:rowOff>
        </xdr:from>
        <xdr:to>
          <xdr:col>17</xdr:col>
          <xdr:colOff>419100</xdr:colOff>
          <xdr:row>4</xdr:row>
          <xdr:rowOff>152400</xdr:rowOff>
        </xdr:to>
        <xdr:sp macro="" textlink="">
          <xdr:nvSpPr>
            <xdr:cNvPr id="3083" name="Object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200025</xdr:colOff>
          <xdr:row>0</xdr:row>
          <xdr:rowOff>104775</xdr:rowOff>
        </xdr:from>
        <xdr:to>
          <xdr:col>22</xdr:col>
          <xdr:colOff>381000</xdr:colOff>
          <xdr:row>2</xdr:row>
          <xdr:rowOff>133350</xdr:rowOff>
        </xdr:to>
        <xdr:sp macro="" textlink="">
          <xdr:nvSpPr>
            <xdr:cNvPr id="3084" name="Object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38100</xdr:colOff>
          <xdr:row>0</xdr:row>
          <xdr:rowOff>76200</xdr:rowOff>
        </xdr:from>
        <xdr:to>
          <xdr:col>24</xdr:col>
          <xdr:colOff>571500</xdr:colOff>
          <xdr:row>3</xdr:row>
          <xdr:rowOff>9525</xdr:rowOff>
        </xdr:to>
        <xdr:sp macro="" textlink="">
          <xdr:nvSpPr>
            <xdr:cNvPr id="3085" name="Object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85725</xdr:colOff>
          <xdr:row>2</xdr:row>
          <xdr:rowOff>171450</xdr:rowOff>
        </xdr:from>
        <xdr:to>
          <xdr:col>20</xdr:col>
          <xdr:colOff>466725</xdr:colOff>
          <xdr:row>5</xdr:row>
          <xdr:rowOff>209550</xdr:rowOff>
        </xdr:to>
        <xdr:sp macro="" textlink="">
          <xdr:nvSpPr>
            <xdr:cNvPr id="3086" name="Object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180975</xdr:colOff>
          <xdr:row>3</xdr:row>
          <xdr:rowOff>76200</xdr:rowOff>
        </xdr:from>
        <xdr:to>
          <xdr:col>23</xdr:col>
          <xdr:colOff>361950</xdr:colOff>
          <xdr:row>5</xdr:row>
          <xdr:rowOff>219075</xdr:rowOff>
        </xdr:to>
        <xdr:sp macro="" textlink="">
          <xdr:nvSpPr>
            <xdr:cNvPr id="3087" name="Object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5.bin"/><Relationship Id="rId3" Type="http://schemas.openxmlformats.org/officeDocument/2006/relationships/vmlDrawing" Target="../drawings/vmlDrawing2.vml"/><Relationship Id="rId7" Type="http://schemas.openxmlformats.org/officeDocument/2006/relationships/image" Target="../media/image4.w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4.bin"/><Relationship Id="rId11" Type="http://schemas.openxmlformats.org/officeDocument/2006/relationships/image" Target="../media/image6.wmf"/><Relationship Id="rId5" Type="http://schemas.openxmlformats.org/officeDocument/2006/relationships/image" Target="../media/image3.emf"/><Relationship Id="rId10" Type="http://schemas.openxmlformats.org/officeDocument/2006/relationships/oleObject" Target="../embeddings/oleObject6.bin"/><Relationship Id="rId4" Type="http://schemas.openxmlformats.org/officeDocument/2006/relationships/oleObject" Target="../embeddings/oleObject3.bin"/><Relationship Id="rId9" Type="http://schemas.openxmlformats.org/officeDocument/2006/relationships/image" Target="../media/image5.w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9.bin"/><Relationship Id="rId13" Type="http://schemas.openxmlformats.org/officeDocument/2006/relationships/image" Target="../media/image11.wmf"/><Relationship Id="rId3" Type="http://schemas.openxmlformats.org/officeDocument/2006/relationships/vmlDrawing" Target="../drawings/vmlDrawing3.vml"/><Relationship Id="rId7" Type="http://schemas.openxmlformats.org/officeDocument/2006/relationships/image" Target="../media/image8.emf"/><Relationship Id="rId12" Type="http://schemas.openxmlformats.org/officeDocument/2006/relationships/oleObject" Target="../embeddings/oleObject11.bin"/><Relationship Id="rId17" Type="http://schemas.openxmlformats.org/officeDocument/2006/relationships/image" Target="../media/image13.wmf"/><Relationship Id="rId2" Type="http://schemas.openxmlformats.org/officeDocument/2006/relationships/drawing" Target="../drawings/drawing3.xml"/><Relationship Id="rId16" Type="http://schemas.openxmlformats.org/officeDocument/2006/relationships/oleObject" Target="../embeddings/oleObject13.bin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8.bin"/><Relationship Id="rId11" Type="http://schemas.openxmlformats.org/officeDocument/2006/relationships/image" Target="../media/image10.wmf"/><Relationship Id="rId5" Type="http://schemas.openxmlformats.org/officeDocument/2006/relationships/image" Target="../media/image7.wmf"/><Relationship Id="rId15" Type="http://schemas.openxmlformats.org/officeDocument/2006/relationships/image" Target="../media/image12.wmf"/><Relationship Id="rId10" Type="http://schemas.openxmlformats.org/officeDocument/2006/relationships/oleObject" Target="../embeddings/oleObject10.bin"/><Relationship Id="rId4" Type="http://schemas.openxmlformats.org/officeDocument/2006/relationships/oleObject" Target="../embeddings/oleObject7.bin"/><Relationship Id="rId9" Type="http://schemas.openxmlformats.org/officeDocument/2006/relationships/image" Target="../media/image9.wmf"/><Relationship Id="rId14" Type="http://schemas.openxmlformats.org/officeDocument/2006/relationships/oleObject" Target="../embeddings/oleObject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workbookViewId="0">
      <selection activeCell="F29" sqref="F29"/>
    </sheetView>
  </sheetViews>
  <sheetFormatPr defaultRowHeight="15" x14ac:dyDescent="0.25"/>
  <cols>
    <col min="3" max="3" width="11.5703125" customWidth="1"/>
    <col min="7" max="7" width="9.140625" customWidth="1"/>
    <col min="8" max="8" width="60.42578125" customWidth="1"/>
    <col min="9" max="9" width="35" customWidth="1"/>
    <col min="10" max="10" width="79.28515625" customWidth="1"/>
    <col min="11" max="11" width="10.140625" customWidth="1"/>
  </cols>
  <sheetData>
    <row r="1" spans="1:10" x14ac:dyDescent="0.25">
      <c r="B1" t="s">
        <v>14</v>
      </c>
      <c r="C1" t="s">
        <v>15</v>
      </c>
      <c r="H1" t="s">
        <v>16</v>
      </c>
    </row>
    <row r="2" spans="1:10" ht="17.2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8</v>
      </c>
      <c r="F2" s="2" t="s">
        <v>7</v>
      </c>
      <c r="J2" t="s">
        <v>36</v>
      </c>
    </row>
    <row r="3" spans="1:10" ht="15.75" x14ac:dyDescent="0.25">
      <c r="A3" s="2">
        <v>1</v>
      </c>
      <c r="B3" s="3">
        <v>1.8</v>
      </c>
      <c r="C3" s="3">
        <v>36.1</v>
      </c>
      <c r="D3" s="2">
        <f>B3*C3</f>
        <v>64.98</v>
      </c>
      <c r="E3" s="2">
        <f>B3*B3</f>
        <v>3.24</v>
      </c>
      <c r="F3" s="2">
        <f>C3*C3</f>
        <v>1303.21</v>
      </c>
      <c r="H3" s="4" t="s">
        <v>18</v>
      </c>
      <c r="I3" t="s">
        <v>9</v>
      </c>
    </row>
    <row r="4" spans="1:10" ht="15.75" x14ac:dyDescent="0.25">
      <c r="A4" s="2">
        <v>2</v>
      </c>
      <c r="B4" s="3">
        <v>2.4</v>
      </c>
      <c r="C4" s="3">
        <v>38.299999999999997</v>
      </c>
      <c r="D4" s="2">
        <f t="shared" ref="D4:D11" si="0">B4*C4</f>
        <v>91.919999999999987</v>
      </c>
      <c r="E4" s="2">
        <f t="shared" ref="E4:E11" si="1">B4*B4</f>
        <v>5.76</v>
      </c>
      <c r="F4" s="2">
        <f t="shared" ref="F4:F11" si="2">C4*C4</f>
        <v>1466.8899999999999</v>
      </c>
      <c r="H4" t="s">
        <v>17</v>
      </c>
      <c r="I4" t="s">
        <v>19</v>
      </c>
    </row>
    <row r="5" spans="1:10" ht="15.75" x14ac:dyDescent="0.25">
      <c r="A5" s="2">
        <v>3</v>
      </c>
      <c r="B5" s="3">
        <v>2.5</v>
      </c>
      <c r="C5" s="3">
        <v>30.6</v>
      </c>
      <c r="D5" s="2">
        <f t="shared" si="0"/>
        <v>76.5</v>
      </c>
      <c r="E5" s="2">
        <f t="shared" si="1"/>
        <v>6.25</v>
      </c>
      <c r="F5" s="2">
        <f t="shared" si="2"/>
        <v>936.36000000000013</v>
      </c>
      <c r="H5" s="5" t="s">
        <v>32</v>
      </c>
      <c r="I5" s="5">
        <f>(9*D12-B12*C12)/SQRT((9*E12-B12*B12)*(9*F12-C12*C12))</f>
        <v>-0.17577382093189001</v>
      </c>
      <c r="J5" t="s">
        <v>10</v>
      </c>
    </row>
    <row r="6" spans="1:10" ht="15.75" x14ac:dyDescent="0.25">
      <c r="A6" s="2">
        <v>4</v>
      </c>
      <c r="B6" s="3">
        <v>2.2999999999999998</v>
      </c>
      <c r="C6" s="3">
        <v>32.1</v>
      </c>
      <c r="D6" s="2">
        <f t="shared" si="0"/>
        <v>73.83</v>
      </c>
      <c r="E6" s="2">
        <f t="shared" si="1"/>
        <v>5.2899999999999991</v>
      </c>
      <c r="F6" s="2">
        <f t="shared" si="2"/>
        <v>1030.4100000000001</v>
      </c>
      <c r="H6" s="5" t="s">
        <v>6</v>
      </c>
      <c r="I6" s="5">
        <f>(I5*SQRT(9-2))/SQRT(1-I5*I5)</f>
        <v>-0.47240895126662474</v>
      </c>
      <c r="J6" t="s">
        <v>11</v>
      </c>
    </row>
    <row r="7" spans="1:10" ht="15.75" x14ac:dyDescent="0.25">
      <c r="A7" s="2">
        <v>5</v>
      </c>
      <c r="B7" s="3">
        <v>2.2999999999999998</v>
      </c>
      <c r="C7" s="3">
        <v>37.6</v>
      </c>
      <c r="D7" s="2">
        <f t="shared" si="0"/>
        <v>86.47999999999999</v>
      </c>
      <c r="E7" s="2">
        <f t="shared" si="1"/>
        <v>5.2899999999999991</v>
      </c>
      <c r="F7" s="2">
        <f t="shared" si="2"/>
        <v>1413.7600000000002</v>
      </c>
      <c r="H7" s="5" t="s">
        <v>35</v>
      </c>
      <c r="I7" s="5">
        <f>TINV(0.05,9-2)</f>
        <v>2.3646242515927849</v>
      </c>
      <c r="J7" t="s">
        <v>12</v>
      </c>
    </row>
    <row r="8" spans="1:10" ht="15.75" x14ac:dyDescent="0.25">
      <c r="A8" s="2">
        <v>6</v>
      </c>
      <c r="B8" s="3">
        <v>2.5</v>
      </c>
      <c r="C8" s="3">
        <v>34.799999999999997</v>
      </c>
      <c r="D8" s="2">
        <f t="shared" si="0"/>
        <v>87</v>
      </c>
      <c r="E8" s="2">
        <f t="shared" si="1"/>
        <v>6.25</v>
      </c>
      <c r="F8" s="2">
        <f t="shared" si="2"/>
        <v>1211.0399999999997</v>
      </c>
      <c r="H8" s="5" t="s">
        <v>5</v>
      </c>
      <c r="I8" s="5" t="b">
        <f>I6&lt;I7</f>
        <v>1</v>
      </c>
    </row>
    <row r="9" spans="1:10" ht="15.75" x14ac:dyDescent="0.25">
      <c r="A9" s="2">
        <v>7</v>
      </c>
      <c r="B9" s="3">
        <v>2.4</v>
      </c>
      <c r="C9" s="3">
        <v>34.200000000000003</v>
      </c>
      <c r="D9" s="2">
        <f t="shared" si="0"/>
        <v>82.08</v>
      </c>
      <c r="E9" s="2">
        <f t="shared" si="1"/>
        <v>5.76</v>
      </c>
      <c r="F9" s="2">
        <f t="shared" si="2"/>
        <v>1169.6400000000001</v>
      </c>
      <c r="J9" t="s">
        <v>31</v>
      </c>
    </row>
    <row r="10" spans="1:10" ht="15.75" x14ac:dyDescent="0.25">
      <c r="A10" s="2">
        <v>8</v>
      </c>
      <c r="B10" s="3">
        <v>2.5</v>
      </c>
      <c r="C10" s="3">
        <v>34.200000000000003</v>
      </c>
      <c r="D10" s="2">
        <f t="shared" si="0"/>
        <v>85.5</v>
      </c>
      <c r="E10" s="2">
        <f t="shared" si="1"/>
        <v>6.25</v>
      </c>
      <c r="F10" s="2">
        <f t="shared" si="2"/>
        <v>1169.6400000000001</v>
      </c>
      <c r="H10" t="s">
        <v>34</v>
      </c>
      <c r="J10" t="s">
        <v>13</v>
      </c>
    </row>
    <row r="11" spans="1:10" ht="15.75" x14ac:dyDescent="0.25">
      <c r="A11" s="2">
        <v>9</v>
      </c>
      <c r="B11" s="3">
        <v>2.1</v>
      </c>
      <c r="C11" s="3">
        <v>32.5</v>
      </c>
      <c r="D11" s="2">
        <f t="shared" si="0"/>
        <v>68.25</v>
      </c>
      <c r="E11" s="2">
        <f t="shared" si="1"/>
        <v>4.41</v>
      </c>
      <c r="F11" s="2">
        <f t="shared" si="2"/>
        <v>1056.25</v>
      </c>
    </row>
    <row r="12" spans="1:10" ht="18.75" x14ac:dyDescent="0.3">
      <c r="A12" s="2" t="s">
        <v>4</v>
      </c>
      <c r="B12" s="2">
        <f>SUM(B3:B11)</f>
        <v>20.8</v>
      </c>
      <c r="C12" s="2">
        <f t="shared" ref="C12:E12" si="3">SUM(C3:C11)</f>
        <v>310.39999999999998</v>
      </c>
      <c r="D12" s="2">
        <f t="shared" si="3"/>
        <v>716.54</v>
      </c>
      <c r="E12" s="2">
        <f t="shared" si="3"/>
        <v>48.5</v>
      </c>
      <c r="F12" s="2">
        <f>SUM(F3:F11)</f>
        <v>10757.199999999999</v>
      </c>
      <c r="H12" s="1" t="s">
        <v>33</v>
      </c>
    </row>
    <row r="14" spans="1:10" x14ac:dyDescent="0.25">
      <c r="B14" t="s">
        <v>20</v>
      </c>
      <c r="C14" t="s">
        <v>29</v>
      </c>
      <c r="H14" s="22"/>
    </row>
    <row r="15" spans="1:10" x14ac:dyDescent="0.25">
      <c r="B15" t="s">
        <v>21</v>
      </c>
      <c r="C15" t="s">
        <v>22</v>
      </c>
      <c r="H15" s="22"/>
    </row>
    <row r="16" spans="1:10" x14ac:dyDescent="0.25">
      <c r="B16" t="s">
        <v>26</v>
      </c>
      <c r="C16" t="s">
        <v>23</v>
      </c>
      <c r="H16" s="22"/>
    </row>
    <row r="17" spans="2:8" x14ac:dyDescent="0.25">
      <c r="B17" t="s">
        <v>27</v>
      </c>
      <c r="C17" t="s">
        <v>24</v>
      </c>
      <c r="H17" s="22"/>
    </row>
    <row r="18" spans="2:8" x14ac:dyDescent="0.25">
      <c r="B18" t="s">
        <v>28</v>
      </c>
      <c r="C18" t="s">
        <v>25</v>
      </c>
      <c r="H18" s="22"/>
    </row>
    <row r="19" spans="2:8" x14ac:dyDescent="0.25">
      <c r="H19" s="22"/>
    </row>
    <row r="20" spans="2:8" x14ac:dyDescent="0.25">
      <c r="B20" t="s">
        <v>30</v>
      </c>
    </row>
  </sheetData>
  <mergeCells count="2">
    <mergeCell ref="H14:H16"/>
    <mergeCell ref="H17:H19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6" r:id="rId4">
          <objectPr defaultSize="0" autoPict="0" r:id="rId5">
            <anchor moveWithCells="1" sizeWithCells="1">
              <from>
                <xdr:col>7</xdr:col>
                <xdr:colOff>552450</xdr:colOff>
                <xdr:row>13</xdr:row>
                <xdr:rowOff>0</xdr:rowOff>
              </from>
              <to>
                <xdr:col>7</xdr:col>
                <xdr:colOff>3343275</xdr:colOff>
                <xdr:row>15</xdr:row>
                <xdr:rowOff>152400</xdr:rowOff>
              </to>
            </anchor>
          </objectPr>
        </oleObject>
      </mc:Choice>
      <mc:Fallback>
        <oleObject progId="Equation.3" shapeId="1026" r:id="rId4"/>
      </mc:Fallback>
    </mc:AlternateContent>
    <mc:AlternateContent xmlns:mc="http://schemas.openxmlformats.org/markup-compatibility/2006">
      <mc:Choice Requires="x14">
        <oleObject progId="Equation.3" shapeId="1027" r:id="rId6">
          <objectPr defaultSize="0" autoPict="0" r:id="rId7">
            <anchor moveWithCells="1" sizeWithCells="1">
              <from>
                <xdr:col>7</xdr:col>
                <xdr:colOff>1543050</xdr:colOff>
                <xdr:row>16</xdr:row>
                <xdr:rowOff>76200</xdr:rowOff>
              </from>
              <to>
                <xdr:col>7</xdr:col>
                <xdr:colOff>2362200</xdr:colOff>
                <xdr:row>18</xdr:row>
                <xdr:rowOff>161925</xdr:rowOff>
              </to>
            </anchor>
          </objectPr>
        </oleObject>
      </mc:Choice>
      <mc:Fallback>
        <oleObject progId="Equation.3" shapeId="1027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30"/>
  <sheetViews>
    <sheetView workbookViewId="0">
      <selection activeCell="E20" sqref="E20"/>
    </sheetView>
  </sheetViews>
  <sheetFormatPr defaultRowHeight="15" x14ac:dyDescent="0.25"/>
  <cols>
    <col min="5" max="5" width="12.5703125" customWidth="1"/>
    <col min="6" max="6" width="14" customWidth="1"/>
    <col min="8" max="8" width="11" customWidth="1"/>
    <col min="9" max="9" width="14.5703125" customWidth="1"/>
    <col min="10" max="10" width="11.140625" customWidth="1"/>
  </cols>
  <sheetData>
    <row r="2" spans="1:11" ht="17.2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8</v>
      </c>
      <c r="F2" s="2" t="s">
        <v>7</v>
      </c>
      <c r="G2" s="2" t="s">
        <v>39</v>
      </c>
      <c r="H2" s="2" t="s">
        <v>41</v>
      </c>
      <c r="I2" s="10" t="s">
        <v>50</v>
      </c>
      <c r="J2" s="10" t="s">
        <v>42</v>
      </c>
      <c r="K2" s="10" t="s">
        <v>43</v>
      </c>
    </row>
    <row r="3" spans="1:11" ht="15.75" x14ac:dyDescent="0.25">
      <c r="A3" s="2">
        <v>1</v>
      </c>
      <c r="B3" s="3">
        <v>1.8</v>
      </c>
      <c r="C3" s="3">
        <v>36.1</v>
      </c>
      <c r="D3" s="2">
        <f>B3*C3</f>
        <v>64.98</v>
      </c>
      <c r="E3" s="2">
        <f>B3*B3</f>
        <v>3.24</v>
      </c>
      <c r="F3" s="2">
        <f>C3*C3</f>
        <v>1303.21</v>
      </c>
      <c r="G3" s="5">
        <f>38.95544041+(-1.932642487)*B3</f>
        <v>35.476683933400004</v>
      </c>
      <c r="H3" s="5">
        <f>G3-34.48889</f>
        <v>0.9877939334000061</v>
      </c>
      <c r="I3" s="5">
        <f>H3*H3</f>
        <v>0.97573685486185568</v>
      </c>
      <c r="J3" s="5">
        <f>G3-C3</f>
        <v>-0.6233160665999975</v>
      </c>
      <c r="K3" s="5">
        <f>J3*J3</f>
        <v>0.38852291888169249</v>
      </c>
    </row>
    <row r="4" spans="1:11" ht="15.75" x14ac:dyDescent="0.25">
      <c r="A4" s="2">
        <v>2</v>
      </c>
      <c r="B4" s="3">
        <v>2.4</v>
      </c>
      <c r="C4" s="3">
        <v>38.299999999999997</v>
      </c>
      <c r="D4" s="2">
        <f t="shared" ref="D4:D11" si="0">B4*C4</f>
        <v>91.919999999999987</v>
      </c>
      <c r="E4" s="2">
        <f t="shared" ref="E4:F11" si="1">B4*B4</f>
        <v>5.76</v>
      </c>
      <c r="F4" s="2">
        <f t="shared" si="1"/>
        <v>1466.8899999999999</v>
      </c>
      <c r="G4" s="5">
        <f t="shared" ref="G4:G11" si="2">38.95544041+(-1.932642487)*B4</f>
        <v>34.317098441200002</v>
      </c>
      <c r="H4" s="5">
        <f t="shared" ref="H4:H11" si="3">G4-34.48889</f>
        <v>-0.17179155879999541</v>
      </c>
      <c r="I4" s="5">
        <f t="shared" ref="I4:I11" si="4">H4*H4</f>
        <v>2.9512339674932282E-2</v>
      </c>
      <c r="J4" s="5">
        <f t="shared" ref="J4:J11" si="5">G4-C4</f>
        <v>-3.9829015587999947</v>
      </c>
      <c r="K4" s="5">
        <f t="shared" ref="K4:K11" si="6">J4*J4</f>
        <v>15.863504827091427</v>
      </c>
    </row>
    <row r="5" spans="1:11" ht="15.75" x14ac:dyDescent="0.25">
      <c r="A5" s="2">
        <v>3</v>
      </c>
      <c r="B5" s="3">
        <v>2.5</v>
      </c>
      <c r="C5" s="3">
        <v>30.6</v>
      </c>
      <c r="D5" s="2">
        <f t="shared" si="0"/>
        <v>76.5</v>
      </c>
      <c r="E5" s="2">
        <f t="shared" si="1"/>
        <v>6.25</v>
      </c>
      <c r="F5" s="2">
        <f t="shared" si="1"/>
        <v>936.36000000000013</v>
      </c>
      <c r="G5" s="5">
        <f t="shared" si="2"/>
        <v>34.123834192499999</v>
      </c>
      <c r="H5" s="5">
        <f t="shared" si="3"/>
        <v>-0.36505580749999922</v>
      </c>
      <c r="I5" s="5">
        <f t="shared" si="4"/>
        <v>0.13326574258947649</v>
      </c>
      <c r="J5" s="5">
        <f t="shared" si="5"/>
        <v>3.5238341924999972</v>
      </c>
      <c r="K5" s="5">
        <f t="shared" si="6"/>
        <v>12.417407416232107</v>
      </c>
    </row>
    <row r="6" spans="1:11" ht="15.75" x14ac:dyDescent="0.25">
      <c r="A6" s="2">
        <v>4</v>
      </c>
      <c r="B6" s="3">
        <v>2.2999999999999998</v>
      </c>
      <c r="C6" s="3">
        <v>32.1</v>
      </c>
      <c r="D6" s="2">
        <f t="shared" si="0"/>
        <v>73.83</v>
      </c>
      <c r="E6" s="2">
        <f t="shared" si="1"/>
        <v>5.2899999999999991</v>
      </c>
      <c r="F6" s="2">
        <f t="shared" si="1"/>
        <v>1030.4100000000001</v>
      </c>
      <c r="G6" s="5">
        <f t="shared" si="2"/>
        <v>34.510362689899999</v>
      </c>
      <c r="H6" s="5">
        <f t="shared" si="3"/>
        <v>2.1472689900001285E-2</v>
      </c>
      <c r="I6" s="5">
        <f t="shared" si="4"/>
        <v>4.6107641154161718E-4</v>
      </c>
      <c r="J6" s="5">
        <f t="shared" si="5"/>
        <v>2.4103626898999977</v>
      </c>
      <c r="K6" s="5">
        <f t="shared" si="6"/>
        <v>5.8098482968619525</v>
      </c>
    </row>
    <row r="7" spans="1:11" ht="15.75" x14ac:dyDescent="0.25">
      <c r="A7" s="2">
        <v>5</v>
      </c>
      <c r="B7" s="3">
        <v>2.2999999999999998</v>
      </c>
      <c r="C7" s="3">
        <v>37.6</v>
      </c>
      <c r="D7" s="2">
        <f t="shared" si="0"/>
        <v>86.47999999999999</v>
      </c>
      <c r="E7" s="2">
        <f t="shared" si="1"/>
        <v>5.2899999999999991</v>
      </c>
      <c r="F7" s="2">
        <f t="shared" si="1"/>
        <v>1413.7600000000002</v>
      </c>
      <c r="G7" s="5">
        <f t="shared" si="2"/>
        <v>34.510362689899999</v>
      </c>
      <c r="H7" s="5">
        <f t="shared" si="3"/>
        <v>2.1472689900001285E-2</v>
      </c>
      <c r="I7" s="5">
        <f t="shared" si="4"/>
        <v>4.6107641154161718E-4</v>
      </c>
      <c r="J7" s="5">
        <f t="shared" si="5"/>
        <v>-3.0896373101000023</v>
      </c>
      <c r="K7" s="5">
        <f t="shared" si="6"/>
        <v>9.5458587079619779</v>
      </c>
    </row>
    <row r="8" spans="1:11" ht="15.75" x14ac:dyDescent="0.25">
      <c r="A8" s="2">
        <v>6</v>
      </c>
      <c r="B8" s="3">
        <v>2.5</v>
      </c>
      <c r="C8" s="3">
        <v>34.799999999999997</v>
      </c>
      <c r="D8" s="2">
        <f t="shared" si="0"/>
        <v>87</v>
      </c>
      <c r="E8" s="2">
        <f t="shared" si="1"/>
        <v>6.25</v>
      </c>
      <c r="F8" s="2">
        <f t="shared" si="1"/>
        <v>1211.0399999999997</v>
      </c>
      <c r="G8" s="5">
        <f t="shared" si="2"/>
        <v>34.123834192499999</v>
      </c>
      <c r="H8" s="5">
        <f t="shared" si="3"/>
        <v>-0.36505580749999922</v>
      </c>
      <c r="I8" s="5">
        <f t="shared" si="4"/>
        <v>0.13326574258947649</v>
      </c>
      <c r="J8" s="5">
        <f t="shared" si="5"/>
        <v>-0.67616580749999855</v>
      </c>
      <c r="K8" s="5">
        <f t="shared" si="6"/>
        <v>0.45720019923212507</v>
      </c>
    </row>
    <row r="9" spans="1:11" ht="15.75" x14ac:dyDescent="0.25">
      <c r="A9" s="2">
        <v>7</v>
      </c>
      <c r="B9" s="3">
        <v>2.4</v>
      </c>
      <c r="C9" s="3">
        <v>34.200000000000003</v>
      </c>
      <c r="D9" s="2">
        <f t="shared" si="0"/>
        <v>82.08</v>
      </c>
      <c r="E9" s="2">
        <f t="shared" si="1"/>
        <v>5.76</v>
      </c>
      <c r="F9" s="2">
        <f t="shared" si="1"/>
        <v>1169.6400000000001</v>
      </c>
      <c r="G9" s="5">
        <f t="shared" si="2"/>
        <v>34.317098441200002</v>
      </c>
      <c r="H9" s="5">
        <f t="shared" si="3"/>
        <v>-0.17179155879999541</v>
      </c>
      <c r="I9" s="5">
        <f t="shared" si="4"/>
        <v>2.9512339674932282E-2</v>
      </c>
      <c r="J9" s="5">
        <f t="shared" si="5"/>
        <v>0.11709844119999957</v>
      </c>
      <c r="K9" s="5">
        <f t="shared" si="6"/>
        <v>1.3712044931469757E-2</v>
      </c>
    </row>
    <row r="10" spans="1:11" ht="15.75" x14ac:dyDescent="0.25">
      <c r="A10" s="2">
        <v>8</v>
      </c>
      <c r="B10" s="3">
        <v>2.5</v>
      </c>
      <c r="C10" s="3">
        <v>34.200000000000003</v>
      </c>
      <c r="D10" s="2">
        <f t="shared" si="0"/>
        <v>85.5</v>
      </c>
      <c r="E10" s="2">
        <f t="shared" si="1"/>
        <v>6.25</v>
      </c>
      <c r="F10" s="2">
        <f t="shared" si="1"/>
        <v>1169.6400000000001</v>
      </c>
      <c r="G10" s="5">
        <f t="shared" si="2"/>
        <v>34.123834192499999</v>
      </c>
      <c r="H10" s="5">
        <f t="shared" si="3"/>
        <v>-0.36505580749999922</v>
      </c>
      <c r="I10" s="5">
        <f t="shared" si="4"/>
        <v>0.13326574258947649</v>
      </c>
      <c r="J10" s="5">
        <f t="shared" si="5"/>
        <v>-7.6165807500004234E-2</v>
      </c>
      <c r="K10" s="5">
        <f t="shared" si="6"/>
        <v>5.8012302321277017E-3</v>
      </c>
    </row>
    <row r="11" spans="1:11" ht="15.75" x14ac:dyDescent="0.25">
      <c r="A11" s="2">
        <v>9</v>
      </c>
      <c r="B11" s="3">
        <v>2.1</v>
      </c>
      <c r="C11" s="3">
        <v>32.5</v>
      </c>
      <c r="D11" s="2">
        <f t="shared" si="0"/>
        <v>68.25</v>
      </c>
      <c r="E11" s="2">
        <f t="shared" si="1"/>
        <v>4.41</v>
      </c>
      <c r="F11" s="2">
        <f t="shared" si="1"/>
        <v>1056.25</v>
      </c>
      <c r="G11" s="5">
        <f t="shared" si="2"/>
        <v>34.8968911873</v>
      </c>
      <c r="H11" s="5">
        <f t="shared" si="3"/>
        <v>0.40800118730000179</v>
      </c>
      <c r="I11" s="5">
        <f t="shared" si="4"/>
        <v>0.16646496883821113</v>
      </c>
      <c r="J11" s="5">
        <f t="shared" si="5"/>
        <v>2.3968911872999996</v>
      </c>
      <c r="K11" s="5">
        <f t="shared" si="6"/>
        <v>5.7450873637564017</v>
      </c>
    </row>
    <row r="12" spans="1:11" x14ac:dyDescent="0.25">
      <c r="A12" s="2" t="s">
        <v>4</v>
      </c>
      <c r="B12" s="2">
        <f>SUM(B3:B11)</f>
        <v>20.8</v>
      </c>
      <c r="C12" s="2">
        <f t="shared" ref="C12:E12" si="7">SUM(C3:C11)</f>
        <v>310.39999999999998</v>
      </c>
      <c r="D12" s="2">
        <f t="shared" si="7"/>
        <v>716.54</v>
      </c>
      <c r="E12" s="2">
        <f t="shared" si="7"/>
        <v>48.5</v>
      </c>
      <c r="F12" s="2">
        <f t="shared" ref="F12:K12" si="8">SUM(F3:F11)</f>
        <v>10757.199999999999</v>
      </c>
      <c r="G12" s="10">
        <f t="shared" si="8"/>
        <v>310.39999996040001</v>
      </c>
      <c r="H12" s="10">
        <f t="shared" si="8"/>
        <v>-1.0039599978028946E-5</v>
      </c>
      <c r="I12" s="10">
        <f t="shared" si="8"/>
        <v>1.6019458836414444</v>
      </c>
      <c r="J12" s="11">
        <f t="shared" si="8"/>
        <v>-3.9600003276518692E-8</v>
      </c>
      <c r="K12" s="10">
        <f t="shared" si="8"/>
        <v>50.246943005181279</v>
      </c>
    </row>
    <row r="13" spans="1:11" x14ac:dyDescent="0.25">
      <c r="A13" s="5" t="s">
        <v>40</v>
      </c>
      <c r="B13" s="5">
        <f>B12/9</f>
        <v>2.3111111111111113</v>
      </c>
      <c r="C13" s="5">
        <f t="shared" ref="C13" si="9">C12/9</f>
        <v>34.488888888888887</v>
      </c>
      <c r="D13" s="5"/>
      <c r="E13" s="5"/>
      <c r="F13" s="5"/>
      <c r="G13" s="5"/>
      <c r="H13" s="5"/>
      <c r="I13" s="5"/>
      <c r="J13" s="5"/>
      <c r="K13" s="5"/>
    </row>
    <row r="17" spans="1:8" x14ac:dyDescent="0.25">
      <c r="A17" s="22"/>
      <c r="B17" s="22"/>
      <c r="C17" s="22"/>
      <c r="E17" s="9" t="s">
        <v>37</v>
      </c>
      <c r="F17">
        <f>(9*D12-C12*B12)/(9*E12-(B12)*(B12))</f>
        <v>-1.9326424870466632</v>
      </c>
    </row>
    <row r="18" spans="1:8" x14ac:dyDescent="0.25">
      <c r="A18" s="22"/>
      <c r="B18" s="22"/>
      <c r="C18" s="22"/>
      <c r="E18" s="7" t="s">
        <v>38</v>
      </c>
      <c r="F18">
        <f>1/9*(C12-F17*B12)</f>
        <v>38.955440414507841</v>
      </c>
    </row>
    <row r="19" spans="1:8" x14ac:dyDescent="0.25">
      <c r="A19" s="22"/>
      <c r="B19" s="22"/>
      <c r="C19" s="22"/>
    </row>
    <row r="20" spans="1:8" x14ac:dyDescent="0.25">
      <c r="A20" s="22"/>
      <c r="B20" s="22"/>
      <c r="C20" s="22"/>
      <c r="E20" s="8"/>
    </row>
    <row r="21" spans="1:8" x14ac:dyDescent="0.25">
      <c r="A21" s="22"/>
      <c r="B21" s="22"/>
      <c r="C21" s="22"/>
      <c r="G21" s="6"/>
    </row>
    <row r="22" spans="1:8" x14ac:dyDescent="0.25">
      <c r="A22" s="22"/>
      <c r="B22" s="22"/>
      <c r="C22" s="22"/>
      <c r="E22" s="8" t="s">
        <v>45</v>
      </c>
      <c r="F22">
        <v>1</v>
      </c>
    </row>
    <row r="23" spans="1:8" x14ac:dyDescent="0.25">
      <c r="A23" s="22"/>
      <c r="B23" s="22"/>
      <c r="C23" s="22"/>
      <c r="E23" s="8" t="s">
        <v>44</v>
      </c>
      <c r="F23">
        <f>(K12/1)/(K12)</f>
        <v>1</v>
      </c>
    </row>
    <row r="24" spans="1:8" x14ac:dyDescent="0.25">
      <c r="A24" s="22"/>
      <c r="B24" s="22"/>
      <c r="C24" s="22"/>
      <c r="F24">
        <f>(I12/F22)/(K12/(9-2))</f>
        <v>0.22317021722761926</v>
      </c>
    </row>
    <row r="25" spans="1:8" x14ac:dyDescent="0.25">
      <c r="A25" s="22"/>
      <c r="B25" s="22"/>
      <c r="C25" s="22"/>
      <c r="E25" t="s">
        <v>46</v>
      </c>
      <c r="F25">
        <f>FINV(0.05,1,9-2)</f>
        <v>5.591447851220738</v>
      </c>
      <c r="G25" t="s">
        <v>47</v>
      </c>
    </row>
    <row r="26" spans="1:8" x14ac:dyDescent="0.25">
      <c r="A26" s="22"/>
      <c r="B26" s="22"/>
      <c r="C26" s="22"/>
      <c r="E26" t="s">
        <v>48</v>
      </c>
      <c r="F26" t="b">
        <f>F23&gt;F25</f>
        <v>0</v>
      </c>
      <c r="G26" t="s">
        <v>49</v>
      </c>
      <c r="H26" t="s">
        <v>51</v>
      </c>
    </row>
    <row r="27" spans="1:8" x14ac:dyDescent="0.25">
      <c r="A27" s="22"/>
      <c r="B27" s="22"/>
      <c r="C27" s="22"/>
    </row>
    <row r="28" spans="1:8" x14ac:dyDescent="0.25">
      <c r="A28" s="22"/>
      <c r="B28" s="22"/>
      <c r="C28" s="22"/>
    </row>
    <row r="29" spans="1:8" x14ac:dyDescent="0.25">
      <c r="A29" s="22"/>
      <c r="B29" s="22"/>
      <c r="C29" s="22"/>
    </row>
    <row r="30" spans="1:8" x14ac:dyDescent="0.25">
      <c r="A30" s="22"/>
      <c r="B30" s="22"/>
      <c r="C30" s="22"/>
    </row>
  </sheetData>
  <mergeCells count="4">
    <mergeCell ref="A26:C30"/>
    <mergeCell ref="A23:C25"/>
    <mergeCell ref="A20:C22"/>
    <mergeCell ref="A17:C19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2051" r:id="rId4">
          <objectPr defaultSize="0" autoPict="0" r:id="rId5">
            <anchor moveWithCells="1" sizeWithCells="1">
              <from>
                <xdr:col>0</xdr:col>
                <xdr:colOff>57150</xdr:colOff>
                <xdr:row>19</xdr:row>
                <xdr:rowOff>38100</xdr:rowOff>
              </from>
              <to>
                <xdr:col>3</xdr:col>
                <xdr:colOff>0</xdr:colOff>
                <xdr:row>21</xdr:row>
                <xdr:rowOff>152400</xdr:rowOff>
              </to>
            </anchor>
          </objectPr>
        </oleObject>
      </mc:Choice>
      <mc:Fallback>
        <oleObject progId="Equation.3" shapeId="2051" r:id="rId4"/>
      </mc:Fallback>
    </mc:AlternateContent>
    <mc:AlternateContent xmlns:mc="http://schemas.openxmlformats.org/markup-compatibility/2006">
      <mc:Choice Requires="x14">
        <oleObject progId="Equation.3" shapeId="2050" r:id="rId6">
          <objectPr defaultSize="0" autoPict="0" r:id="rId7">
            <anchor moveWithCells="1" sizeWithCells="1">
              <from>
                <xdr:col>0</xdr:col>
                <xdr:colOff>133350</xdr:colOff>
                <xdr:row>16</xdr:row>
                <xdr:rowOff>47625</xdr:rowOff>
              </from>
              <to>
                <xdr:col>2</xdr:col>
                <xdr:colOff>447675</xdr:colOff>
                <xdr:row>18</xdr:row>
                <xdr:rowOff>57150</xdr:rowOff>
              </to>
            </anchor>
          </objectPr>
        </oleObject>
      </mc:Choice>
      <mc:Fallback>
        <oleObject progId="Equation.3" shapeId="2050" r:id="rId6"/>
      </mc:Fallback>
    </mc:AlternateContent>
    <mc:AlternateContent xmlns:mc="http://schemas.openxmlformats.org/markup-compatibility/2006">
      <mc:Choice Requires="x14">
        <oleObject progId="Equation.3" shapeId="2052" r:id="rId8">
          <objectPr defaultSize="0" autoPict="0" r:id="rId9">
            <anchor moveWithCells="1" sizeWithCells="1">
              <from>
                <xdr:col>0</xdr:col>
                <xdr:colOff>438150</xdr:colOff>
                <xdr:row>22</xdr:row>
                <xdr:rowOff>104775</xdr:rowOff>
              </from>
              <to>
                <xdr:col>2</xdr:col>
                <xdr:colOff>104775</xdr:colOff>
                <xdr:row>24</xdr:row>
                <xdr:rowOff>38100</xdr:rowOff>
              </to>
            </anchor>
          </objectPr>
        </oleObject>
      </mc:Choice>
      <mc:Fallback>
        <oleObject progId="Equation.3" shapeId="2052" r:id="rId8"/>
      </mc:Fallback>
    </mc:AlternateContent>
    <mc:AlternateContent xmlns:mc="http://schemas.openxmlformats.org/markup-compatibility/2006">
      <mc:Choice Requires="x14">
        <oleObject progId="Equation.3" shapeId="2053" r:id="rId10">
          <objectPr defaultSize="0" autoPict="0" r:id="rId11">
            <anchor moveWithCells="1" sizeWithCells="1">
              <from>
                <xdr:col>0</xdr:col>
                <xdr:colOff>190500</xdr:colOff>
                <xdr:row>25</xdr:row>
                <xdr:rowOff>38100</xdr:rowOff>
              </from>
              <to>
                <xdr:col>2</xdr:col>
                <xdr:colOff>409575</xdr:colOff>
                <xdr:row>29</xdr:row>
                <xdr:rowOff>152400</xdr:rowOff>
              </to>
            </anchor>
          </objectPr>
        </oleObject>
      </mc:Choice>
      <mc:Fallback>
        <oleObject progId="Equation.3" shapeId="2053" r:id="rId10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Y35"/>
  <sheetViews>
    <sheetView tabSelected="1" workbookViewId="0">
      <selection activeCell="B31" sqref="B31"/>
    </sheetView>
  </sheetViews>
  <sheetFormatPr defaultRowHeight="15" x14ac:dyDescent="0.25"/>
  <cols>
    <col min="11" max="11" width="7.85546875" customWidth="1"/>
  </cols>
  <sheetData>
    <row r="1" spans="2:25" x14ac:dyDescent="0.25">
      <c r="C1" t="s">
        <v>14</v>
      </c>
      <c r="D1" t="s">
        <v>14</v>
      </c>
      <c r="E1" t="s">
        <v>56</v>
      </c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2:25" ht="18.75" customHeight="1" x14ac:dyDescent="0.25">
      <c r="B2" s="14" t="s">
        <v>52</v>
      </c>
      <c r="C2" s="15" t="s">
        <v>53</v>
      </c>
      <c r="D2" s="15" t="s">
        <v>54</v>
      </c>
      <c r="E2" s="15" t="s">
        <v>55</v>
      </c>
      <c r="F2" s="17" t="s">
        <v>39</v>
      </c>
      <c r="G2" s="17" t="s">
        <v>62</v>
      </c>
      <c r="H2" s="17" t="s">
        <v>63</v>
      </c>
      <c r="I2" s="17" t="s">
        <v>64</v>
      </c>
      <c r="J2" s="17" t="s">
        <v>65</v>
      </c>
      <c r="K2" s="17" t="s">
        <v>66</v>
      </c>
      <c r="L2" s="17" t="s">
        <v>67</v>
      </c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2:25" ht="15.75" x14ac:dyDescent="0.25">
      <c r="B3" s="16">
        <v>1</v>
      </c>
      <c r="C3" s="13">
        <v>3.2</v>
      </c>
      <c r="D3" s="13">
        <v>5.8</v>
      </c>
      <c r="E3" s="13">
        <v>9</v>
      </c>
      <c r="F3">
        <f>3.268404+3.187922*C3-0.63516*D3</f>
        <v>9.7858264000000013</v>
      </c>
      <c r="G3">
        <f>F3-E3</f>
        <v>0.78582640000000126</v>
      </c>
      <c r="H3">
        <f>G3*G3</f>
        <v>0.61752313093696198</v>
      </c>
      <c r="I3">
        <f>16.9-F3</f>
        <v>7.1141735999999973</v>
      </c>
      <c r="J3">
        <f>I3*I3</f>
        <v>50.611466010936923</v>
      </c>
      <c r="K3">
        <f>E3-16.9</f>
        <v>-7.8999999999999986</v>
      </c>
      <c r="L3">
        <f>K3*K3</f>
        <v>62.409999999999975</v>
      </c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2:25" ht="15.75" x14ac:dyDescent="0.25">
      <c r="B4" s="16">
        <v>2</v>
      </c>
      <c r="C4" s="13">
        <v>5.3</v>
      </c>
      <c r="D4" s="13">
        <v>6.9</v>
      </c>
      <c r="E4" s="13">
        <v>15</v>
      </c>
      <c r="F4">
        <f t="shared" ref="F4:F12" si="0">3.268404+3.187922*C4-0.63516*D4</f>
        <v>15.7817866</v>
      </c>
      <c r="G4">
        <f t="shared" ref="G4:G12" si="1">F4-E4</f>
        <v>0.78178660000000022</v>
      </c>
      <c r="H4">
        <f t="shared" ref="H4:H12" si="2">G4*G4</f>
        <v>0.61119028793956032</v>
      </c>
      <c r="I4">
        <f t="shared" ref="I4:I12" si="3">16.9-F4</f>
        <v>1.1182133999999984</v>
      </c>
      <c r="J4">
        <f t="shared" ref="J4:J12" si="4">I4*I4</f>
        <v>1.2504012079395563</v>
      </c>
      <c r="K4">
        <f t="shared" ref="K4:K12" si="5">E4-16.9</f>
        <v>-1.8999999999999986</v>
      </c>
      <c r="L4">
        <f t="shared" ref="L4:L12" si="6">K4*K4</f>
        <v>3.6099999999999945</v>
      </c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</row>
    <row r="5" spans="2:25" ht="15.75" x14ac:dyDescent="0.25">
      <c r="B5" s="16">
        <v>3</v>
      </c>
      <c r="C5" s="13">
        <v>6.7</v>
      </c>
      <c r="D5" s="13">
        <v>8.1</v>
      </c>
      <c r="E5" s="13">
        <v>20</v>
      </c>
      <c r="F5">
        <f t="shared" si="0"/>
        <v>19.482685400000001</v>
      </c>
      <c r="G5">
        <f t="shared" si="1"/>
        <v>-0.51731459999999885</v>
      </c>
      <c r="H5">
        <f t="shared" si="2"/>
        <v>0.26761439537315879</v>
      </c>
      <c r="I5">
        <f t="shared" si="3"/>
        <v>-2.5826854000000026</v>
      </c>
      <c r="J5">
        <f t="shared" si="4"/>
        <v>6.6702638753731733</v>
      </c>
      <c r="K5">
        <f t="shared" si="5"/>
        <v>3.1000000000000014</v>
      </c>
      <c r="L5">
        <f t="shared" si="6"/>
        <v>9.6100000000000083</v>
      </c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</row>
    <row r="6" spans="2:25" ht="18.75" x14ac:dyDescent="0.25">
      <c r="B6" s="16">
        <v>4</v>
      </c>
      <c r="C6" s="13">
        <v>2.2000000000000002</v>
      </c>
      <c r="D6" s="13">
        <v>3.2</v>
      </c>
      <c r="E6" s="13">
        <v>8</v>
      </c>
      <c r="F6">
        <f t="shared" si="0"/>
        <v>8.2493204000000002</v>
      </c>
      <c r="G6">
        <f t="shared" si="1"/>
        <v>0.24932040000000022</v>
      </c>
      <c r="H6">
        <f t="shared" si="2"/>
        <v>6.2160661856160107E-2</v>
      </c>
      <c r="I6">
        <f t="shared" si="3"/>
        <v>8.6506795999999984</v>
      </c>
      <c r="J6">
        <f t="shared" si="4"/>
        <v>74.834257541856132</v>
      </c>
      <c r="K6">
        <f t="shared" si="5"/>
        <v>-8.8999999999999986</v>
      </c>
      <c r="L6">
        <f t="shared" si="6"/>
        <v>79.20999999999998</v>
      </c>
      <c r="N6" s="21" t="s">
        <v>68</v>
      </c>
      <c r="O6" s="19">
        <f>(1-H13/L13)</f>
        <v>0.99140675849070869</v>
      </c>
      <c r="S6" s="22"/>
      <c r="T6" s="22"/>
      <c r="U6" s="22"/>
      <c r="V6" s="22"/>
      <c r="W6" s="22"/>
      <c r="X6" s="22"/>
    </row>
    <row r="7" spans="2:25" ht="18.75" x14ac:dyDescent="0.25">
      <c r="B7" s="16">
        <v>5</v>
      </c>
      <c r="C7" s="13">
        <v>8.8000000000000007</v>
      </c>
      <c r="D7" s="13">
        <v>9.6</v>
      </c>
      <c r="E7" s="13">
        <v>25</v>
      </c>
      <c r="F7">
        <f t="shared" si="0"/>
        <v>25.224581600000004</v>
      </c>
      <c r="G7">
        <f t="shared" si="1"/>
        <v>0.22458160000000404</v>
      </c>
      <c r="H7">
        <f t="shared" si="2"/>
        <v>5.0436895058561818E-2</v>
      </c>
      <c r="I7">
        <f t="shared" si="3"/>
        <v>-8.3245816000000055</v>
      </c>
      <c r="J7">
        <f t="shared" si="4"/>
        <v>69.298658815058644</v>
      </c>
      <c r="K7">
        <f t="shared" si="5"/>
        <v>8.1000000000000014</v>
      </c>
      <c r="L7">
        <f t="shared" si="6"/>
        <v>65.610000000000028</v>
      </c>
      <c r="N7" s="12" t="s">
        <v>69</v>
      </c>
      <c r="S7" s="20"/>
      <c r="T7" s="20"/>
      <c r="U7" s="20"/>
    </row>
    <row r="8" spans="2:25" ht="18.75" x14ac:dyDescent="0.3">
      <c r="B8" s="16">
        <v>6</v>
      </c>
      <c r="C8" s="13">
        <v>4.3</v>
      </c>
      <c r="D8" s="13">
        <v>5.6</v>
      </c>
      <c r="E8" s="13">
        <v>13</v>
      </c>
      <c r="F8">
        <f t="shared" si="0"/>
        <v>13.419572599999997</v>
      </c>
      <c r="G8">
        <f t="shared" si="1"/>
        <v>0.41957259999999685</v>
      </c>
      <c r="H8">
        <f t="shared" si="2"/>
        <v>0.17604116667075737</v>
      </c>
      <c r="I8">
        <f t="shared" si="3"/>
        <v>3.4804274000000017</v>
      </c>
      <c r="J8">
        <f t="shared" si="4"/>
        <v>12.113374886670773</v>
      </c>
      <c r="K8">
        <f t="shared" si="5"/>
        <v>-3.8999999999999986</v>
      </c>
      <c r="L8">
        <f t="shared" si="6"/>
        <v>15.209999999999988</v>
      </c>
      <c r="N8" s="1" t="s">
        <v>70</v>
      </c>
      <c r="S8" s="20"/>
      <c r="T8" s="20"/>
      <c r="U8" s="20"/>
    </row>
    <row r="9" spans="2:25" ht="18.75" x14ac:dyDescent="0.3">
      <c r="B9" s="16">
        <v>7</v>
      </c>
      <c r="C9" s="13">
        <v>6.9</v>
      </c>
      <c r="D9" s="13">
        <v>9.3000000000000007</v>
      </c>
      <c r="E9" s="13">
        <v>20</v>
      </c>
      <c r="F9">
        <f t="shared" si="0"/>
        <v>19.358077800000004</v>
      </c>
      <c r="G9">
        <f t="shared" si="1"/>
        <v>-0.64192219999999622</v>
      </c>
      <c r="H9">
        <f t="shared" si="2"/>
        <v>0.41206411085283517</v>
      </c>
      <c r="I9">
        <f t="shared" si="3"/>
        <v>-2.4580778000000052</v>
      </c>
      <c r="J9">
        <f t="shared" si="4"/>
        <v>6.0421464708528658</v>
      </c>
      <c r="K9">
        <f t="shared" si="5"/>
        <v>3.1000000000000014</v>
      </c>
      <c r="L9">
        <f t="shared" si="6"/>
        <v>9.6100000000000083</v>
      </c>
      <c r="N9" t="s">
        <v>71</v>
      </c>
      <c r="O9">
        <f>1-(1-O6)*(10-1)/(10-2-1)</f>
        <v>0.98895154663091123</v>
      </c>
      <c r="S9" s="20"/>
      <c r="T9" s="20"/>
      <c r="U9" s="20"/>
    </row>
    <row r="10" spans="2:25" ht="18.75" x14ac:dyDescent="0.3">
      <c r="B10" s="16">
        <v>8</v>
      </c>
      <c r="C10" s="13">
        <v>2.1</v>
      </c>
      <c r="D10" s="13">
        <v>3.5</v>
      </c>
      <c r="E10" s="13">
        <v>9</v>
      </c>
      <c r="F10">
        <f t="shared" si="0"/>
        <v>7.7399801999999998</v>
      </c>
      <c r="G10">
        <f t="shared" si="1"/>
        <v>-1.2600198000000002</v>
      </c>
      <c r="H10">
        <f t="shared" si="2"/>
        <v>1.5876498963920407</v>
      </c>
      <c r="I10">
        <f t="shared" si="3"/>
        <v>9.1600197999999988</v>
      </c>
      <c r="J10">
        <f t="shared" si="4"/>
        <v>83.905962736392013</v>
      </c>
      <c r="K10">
        <f t="shared" si="5"/>
        <v>-7.8999999999999986</v>
      </c>
      <c r="L10">
        <f t="shared" si="6"/>
        <v>62.409999999999975</v>
      </c>
      <c r="N10" s="1" t="s">
        <v>72</v>
      </c>
    </row>
    <row r="11" spans="2:25" ht="15.75" x14ac:dyDescent="0.25">
      <c r="B11" s="16">
        <v>9</v>
      </c>
      <c r="C11" s="13">
        <v>8.9</v>
      </c>
      <c r="D11" s="13">
        <v>12</v>
      </c>
      <c r="E11" s="13">
        <v>24</v>
      </c>
      <c r="F11">
        <f t="shared" si="0"/>
        <v>24.0189898</v>
      </c>
      <c r="G11">
        <f t="shared" si="1"/>
        <v>1.8989799999999946E-2</v>
      </c>
      <c r="H11">
        <f t="shared" si="2"/>
        <v>3.6061250403999795E-4</v>
      </c>
      <c r="I11">
        <f t="shared" si="3"/>
        <v>-7.1189898000000014</v>
      </c>
      <c r="J11">
        <f t="shared" si="4"/>
        <v>50.680015772504056</v>
      </c>
      <c r="K11">
        <f t="shared" si="5"/>
        <v>7.1000000000000014</v>
      </c>
      <c r="L11">
        <f t="shared" si="6"/>
        <v>50.410000000000018</v>
      </c>
      <c r="N11" t="s">
        <v>73</v>
      </c>
      <c r="O11">
        <f>SQRT(O6)</f>
        <v>0.99569410889625565</v>
      </c>
      <c r="P11" t="s">
        <v>74</v>
      </c>
    </row>
    <row r="12" spans="2:25" ht="15.75" x14ac:dyDescent="0.25">
      <c r="B12" s="16">
        <v>10</v>
      </c>
      <c r="C12" s="13">
        <v>10.1</v>
      </c>
      <c r="D12" s="13">
        <v>15</v>
      </c>
      <c r="E12" s="13">
        <v>26</v>
      </c>
      <c r="F12">
        <f t="shared" si="0"/>
        <v>25.939016199999998</v>
      </c>
      <c r="G12">
        <f t="shared" si="1"/>
        <v>-6.0983800000002475E-2</v>
      </c>
      <c r="H12">
        <f t="shared" si="2"/>
        <v>3.719023862440302E-3</v>
      </c>
      <c r="I12">
        <f t="shared" si="3"/>
        <v>-9.0390161999999989</v>
      </c>
      <c r="J12">
        <f t="shared" si="4"/>
        <v>81.703813863862422</v>
      </c>
      <c r="K12">
        <f t="shared" si="5"/>
        <v>9.1000000000000014</v>
      </c>
      <c r="L12">
        <f t="shared" si="6"/>
        <v>82.810000000000031</v>
      </c>
      <c r="N12" t="s">
        <v>75</v>
      </c>
      <c r="O12">
        <f>(O6/(1-O6))*(10-2-1)/2</f>
        <v>403.79682695589099</v>
      </c>
      <c r="S12" s="20"/>
      <c r="T12" s="20"/>
    </row>
    <row r="13" spans="2:25" x14ac:dyDescent="0.25">
      <c r="B13" s="5" t="s">
        <v>57</v>
      </c>
      <c r="C13" s="5">
        <f t="shared" ref="C13:L13" si="7">SUM(C3:C12)</f>
        <v>58.5</v>
      </c>
      <c r="D13" s="5">
        <f t="shared" si="7"/>
        <v>79</v>
      </c>
      <c r="E13" s="5">
        <f t="shared" si="7"/>
        <v>169</v>
      </c>
      <c r="F13">
        <f t="shared" si="7"/>
        <v>168.99983700000001</v>
      </c>
      <c r="G13" s="18">
        <f t="shared" si="7"/>
        <v>-1.6299999999525028E-4</v>
      </c>
      <c r="H13">
        <f t="shared" si="7"/>
        <v>3.7887601814465164</v>
      </c>
      <c r="I13" s="18">
        <f t="shared" si="7"/>
        <v>1.6299999997926307E-4</v>
      </c>
      <c r="J13">
        <f t="shared" si="7"/>
        <v>437.11036118144659</v>
      </c>
      <c r="K13" s="18">
        <f t="shared" si="7"/>
        <v>1.4210854715202004E-14</v>
      </c>
      <c r="L13">
        <f t="shared" si="7"/>
        <v>440.9</v>
      </c>
      <c r="N13" t="s">
        <v>76</v>
      </c>
      <c r="O13">
        <v>4.74</v>
      </c>
    </row>
    <row r="14" spans="2:25" x14ac:dyDescent="0.25">
      <c r="B14" s="5" t="s">
        <v>58</v>
      </c>
      <c r="C14" s="5">
        <f t="shared" ref="C14:D14" si="8">C13/10</f>
        <v>5.85</v>
      </c>
      <c r="D14" s="5">
        <f t="shared" si="8"/>
        <v>7.9</v>
      </c>
      <c r="E14" s="5">
        <f>E13/10</f>
        <v>16.899999999999999</v>
      </c>
      <c r="N14" t="s">
        <v>77</v>
      </c>
      <c r="O14" t="b">
        <f>O12&gt;O13</f>
        <v>1</v>
      </c>
      <c r="P14" t="s">
        <v>78</v>
      </c>
    </row>
    <row r="16" spans="2:25" ht="15.75" x14ac:dyDescent="0.25">
      <c r="B16" s="5">
        <v>1</v>
      </c>
      <c r="C16" s="13">
        <v>3.2</v>
      </c>
      <c r="D16" s="13">
        <v>5.8</v>
      </c>
      <c r="F16" s="5">
        <f t="array" ref="F16:O18">TRANSPOSE(B16:D25)</f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</row>
    <row r="17" spans="2:17" ht="15.75" x14ac:dyDescent="0.25">
      <c r="B17" s="5">
        <v>1</v>
      </c>
      <c r="C17" s="13">
        <v>5.3</v>
      </c>
      <c r="D17" s="13">
        <v>6.9</v>
      </c>
      <c r="F17" s="5">
        <v>3.2</v>
      </c>
      <c r="G17" s="5">
        <v>5.3</v>
      </c>
      <c r="H17" s="5">
        <v>6.7</v>
      </c>
      <c r="I17" s="5">
        <v>2.2000000000000002</v>
      </c>
      <c r="J17" s="5">
        <v>8.8000000000000007</v>
      </c>
      <c r="K17" s="5">
        <v>4.3</v>
      </c>
      <c r="L17" s="5">
        <v>6.9</v>
      </c>
      <c r="M17" s="5">
        <v>2.1</v>
      </c>
      <c r="N17" s="5">
        <v>8.9</v>
      </c>
      <c r="O17" s="5">
        <v>10.1</v>
      </c>
    </row>
    <row r="18" spans="2:17" ht="15.75" x14ac:dyDescent="0.25">
      <c r="B18" s="5">
        <v>1</v>
      </c>
      <c r="C18" s="13">
        <v>6.7</v>
      </c>
      <c r="D18" s="13">
        <v>8.1</v>
      </c>
      <c r="F18" s="5">
        <v>5.8</v>
      </c>
      <c r="G18" s="5">
        <v>6.9</v>
      </c>
      <c r="H18" s="5">
        <v>8.1</v>
      </c>
      <c r="I18" s="5">
        <v>3.2</v>
      </c>
      <c r="J18" s="5">
        <v>9.6</v>
      </c>
      <c r="K18" s="5">
        <v>5.6</v>
      </c>
      <c r="L18" s="5">
        <v>9.3000000000000007</v>
      </c>
      <c r="M18" s="5">
        <v>3.5</v>
      </c>
      <c r="N18" s="5">
        <v>12</v>
      </c>
      <c r="O18" s="5">
        <v>15</v>
      </c>
    </row>
    <row r="19" spans="2:17" ht="15.75" x14ac:dyDescent="0.25">
      <c r="B19" s="5">
        <v>1</v>
      </c>
      <c r="C19" s="13">
        <v>2.2000000000000002</v>
      </c>
      <c r="D19" s="13">
        <v>3.2</v>
      </c>
    </row>
    <row r="20" spans="2:17" ht="18.75" x14ac:dyDescent="0.3">
      <c r="B20" s="5">
        <v>1</v>
      </c>
      <c r="C20" s="13">
        <v>8.8000000000000007</v>
      </c>
      <c r="D20" s="13">
        <v>9.6</v>
      </c>
      <c r="F20" s="5">
        <f t="array" ref="F20:H22">MMULT(F16:O18,B16:D25)</f>
        <v>10</v>
      </c>
      <c r="G20" s="5">
        <v>58.5</v>
      </c>
      <c r="H20" s="5">
        <v>79</v>
      </c>
      <c r="J20" s="5">
        <f t="array" ref="J20:L22">MINVERSE(F20:H22)</f>
        <v>0.60254726837689743</v>
      </c>
      <c r="K20" s="5">
        <v>7.061788188955277E-3</v>
      </c>
      <c r="L20" s="5">
        <v>-6.8842877124339813E-2</v>
      </c>
      <c r="N20" t="s">
        <v>79</v>
      </c>
      <c r="O20">
        <f>O11*SQRT(10-2-1)/SQRT(1-O6)</f>
        <v>28.418192305489487</v>
      </c>
      <c r="P20" s="20"/>
    </row>
    <row r="21" spans="2:17" ht="18.75" x14ac:dyDescent="0.3">
      <c r="B21" s="5">
        <v>1</v>
      </c>
      <c r="C21" s="13">
        <v>4.3</v>
      </c>
      <c r="D21" s="13">
        <v>5.6</v>
      </c>
      <c r="F21" s="5">
        <v>58.5</v>
      </c>
      <c r="G21" s="5">
        <v>417.23</v>
      </c>
      <c r="H21" s="5">
        <v>554.82000000000005</v>
      </c>
      <c r="J21" s="5">
        <v>7.0617881889556856E-3</v>
      </c>
      <c r="K21" s="5">
        <v>0.16966314778799046</v>
      </c>
      <c r="L21" s="5">
        <v>-0.12653053199350633</v>
      </c>
      <c r="N21" s="20" t="s">
        <v>80</v>
      </c>
      <c r="O21" s="20">
        <f>ABS(_xlfn.T.INV(0.05,7))</f>
        <v>1.8945786050900073</v>
      </c>
      <c r="P21" s="20"/>
    </row>
    <row r="22" spans="2:17" ht="15.75" x14ac:dyDescent="0.25">
      <c r="B22" s="5">
        <v>1</v>
      </c>
      <c r="C22" s="13">
        <v>6.9</v>
      </c>
      <c r="D22" s="13">
        <v>9.3000000000000007</v>
      </c>
      <c r="F22" s="5">
        <v>79</v>
      </c>
      <c r="G22" s="5">
        <v>554.82000000000005</v>
      </c>
      <c r="H22" s="5">
        <v>748.36</v>
      </c>
      <c r="J22" s="5">
        <v>-6.8842877124340271E-2</v>
      </c>
      <c r="K22" s="5">
        <v>-0.12653053199350625</v>
      </c>
      <c r="L22" s="5">
        <v>0.10241094801093062</v>
      </c>
      <c r="N22" s="20" t="s">
        <v>81</v>
      </c>
      <c r="O22" s="20" t="b">
        <f>O20&gt;O21</f>
        <v>1</v>
      </c>
      <c r="P22" s="20" t="s">
        <v>82</v>
      </c>
    </row>
    <row r="23" spans="2:17" ht="15.75" x14ac:dyDescent="0.25">
      <c r="B23" s="5">
        <v>1</v>
      </c>
      <c r="C23" s="13">
        <v>2.1</v>
      </c>
      <c r="D23" s="13">
        <v>3.5</v>
      </c>
      <c r="N23" s="20"/>
      <c r="O23" s="20"/>
      <c r="P23" s="7" t="s">
        <v>86</v>
      </c>
    </row>
    <row r="24" spans="2:17" ht="15.75" x14ac:dyDescent="0.25">
      <c r="B24" s="5">
        <v>1</v>
      </c>
      <c r="C24" s="13">
        <v>8.9</v>
      </c>
      <c r="D24" s="13">
        <v>12</v>
      </c>
      <c r="N24" s="20" t="s">
        <v>83</v>
      </c>
      <c r="O24" s="20">
        <f>B31/SQRT(O11*J20)</f>
        <v>4.2196580651043432</v>
      </c>
      <c r="P24" s="20">
        <f>ABS(O24)</f>
        <v>4.2196580651043432</v>
      </c>
    </row>
    <row r="25" spans="2:17" ht="15.75" x14ac:dyDescent="0.25">
      <c r="B25" s="5">
        <v>1</v>
      </c>
      <c r="C25" s="13">
        <v>10.1</v>
      </c>
      <c r="D25" s="13">
        <v>15</v>
      </c>
      <c r="N25" s="20" t="s">
        <v>84</v>
      </c>
      <c r="O25" s="20">
        <f>B32/SQRT(O11*K21)</f>
        <v>7.7562354972036847</v>
      </c>
      <c r="P25" s="20">
        <f t="shared" ref="P25:P26" si="9">ABS(O25)</f>
        <v>7.7562354972036847</v>
      </c>
      <c r="Q25" t="s">
        <v>88</v>
      </c>
    </row>
    <row r="26" spans="2:17" x14ac:dyDescent="0.25">
      <c r="N26" s="20" t="s">
        <v>85</v>
      </c>
      <c r="O26" s="20">
        <f>B33/SQRT(O11*L22)</f>
        <v>-1.9890500502145902</v>
      </c>
      <c r="P26" s="20">
        <f t="shared" si="9"/>
        <v>1.9890500502145902</v>
      </c>
    </row>
    <row r="27" spans="2:17" x14ac:dyDescent="0.25">
      <c r="B27" s="5">
        <f t="array" ref="B27:B29">MMULT(F16:O18,E3:E12)</f>
        <v>169</v>
      </c>
      <c r="F27" t="s">
        <v>91</v>
      </c>
    </row>
    <row r="28" spans="2:17" ht="18.75" x14ac:dyDescent="0.3">
      <c r="B28" s="5">
        <v>1168.9000000000001</v>
      </c>
      <c r="F28" t="s">
        <v>92</v>
      </c>
      <c r="N28" t="s">
        <v>87</v>
      </c>
      <c r="O28" s="1">
        <v>1.895</v>
      </c>
    </row>
    <row r="29" spans="2:17" x14ac:dyDescent="0.25">
      <c r="B29" s="5">
        <v>1551.6</v>
      </c>
      <c r="F29" t="s">
        <v>93</v>
      </c>
      <c r="N29" t="s">
        <v>89</v>
      </c>
      <c r="O29" t="b">
        <f>P24&gt;O28</f>
        <v>1</v>
      </c>
    </row>
    <row r="30" spans="2:17" x14ac:dyDescent="0.25">
      <c r="O30" t="b">
        <f>P25&gt;O28</f>
        <v>1</v>
      </c>
    </row>
    <row r="31" spans="2:17" x14ac:dyDescent="0.25">
      <c r="B31" s="5">
        <f t="array" ref="B31:B33">MMULT(J20:L22,B27:B29)</f>
        <v>3.2684044236398364</v>
      </c>
      <c r="C31" s="8" t="s">
        <v>59</v>
      </c>
      <c r="O31" t="b">
        <f>P26&gt;O28</f>
        <v>1</v>
      </c>
    </row>
    <row r="32" spans="2:17" x14ac:dyDescent="0.25">
      <c r="B32" s="5">
        <v>3.1879222121911539</v>
      </c>
      <c r="C32" s="8" t="s">
        <v>60</v>
      </c>
    </row>
    <row r="33" spans="2:19" ht="18.75" x14ac:dyDescent="0.3">
      <c r="B33" s="5">
        <v>-0.635158147463045</v>
      </c>
      <c r="C33" s="8" t="s">
        <v>61</v>
      </c>
      <c r="N33" s="1" t="s">
        <v>90</v>
      </c>
      <c r="S33">
        <f>(1-O6)*P24*P24/(10-2-1)</f>
        <v>2.1858154800121255E-2</v>
      </c>
    </row>
    <row r="34" spans="2:19" x14ac:dyDescent="0.25">
      <c r="S34">
        <f>(1-O6)*P25*P25/(10-2-1)</f>
        <v>7.385177726243071E-2</v>
      </c>
    </row>
    <row r="35" spans="2:19" x14ac:dyDescent="0.25">
      <c r="S35">
        <f>(1-O6)*P26*P26/(10-2-1)</f>
        <v>4.8568020181103955E-3</v>
      </c>
    </row>
  </sheetData>
  <mergeCells count="7">
    <mergeCell ref="N1:P5"/>
    <mergeCell ref="S4:U6"/>
    <mergeCell ref="V4:X6"/>
    <mergeCell ref="Q1:T3"/>
    <mergeCell ref="Q4:R5"/>
    <mergeCell ref="U1:W3"/>
    <mergeCell ref="X1:Y3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3080" r:id="rId4">
          <objectPr defaultSize="0" autoPict="0" r:id="rId5">
            <anchor moveWithCells="1" sizeWithCells="1">
              <from>
                <xdr:col>13</xdr:col>
                <xdr:colOff>171450</xdr:colOff>
                <xdr:row>0</xdr:row>
                <xdr:rowOff>0</xdr:rowOff>
              </from>
              <to>
                <xdr:col>15</xdr:col>
                <xdr:colOff>552450</xdr:colOff>
                <xdr:row>4</xdr:row>
                <xdr:rowOff>180975</xdr:rowOff>
              </to>
            </anchor>
          </objectPr>
        </oleObject>
      </mc:Choice>
      <mc:Fallback>
        <oleObject progId="Equation.3" shapeId="3080" r:id="rId4"/>
      </mc:Fallback>
    </mc:AlternateContent>
    <mc:AlternateContent xmlns:mc="http://schemas.openxmlformats.org/markup-compatibility/2006">
      <mc:Choice Requires="x14">
        <oleObject progId="Equation.3" shapeId="3081" r:id="rId6">
          <objectPr defaultSize="0" r:id="rId7">
            <anchor moveWithCells="1" sizeWithCells="1">
              <from>
                <xdr:col>16</xdr:col>
                <xdr:colOff>161925</xdr:colOff>
                <xdr:row>0</xdr:row>
                <xdr:rowOff>76200</xdr:rowOff>
              </from>
              <to>
                <xdr:col>19</xdr:col>
                <xdr:colOff>581025</xdr:colOff>
                <xdr:row>2</xdr:row>
                <xdr:rowOff>161925</xdr:rowOff>
              </to>
            </anchor>
          </objectPr>
        </oleObject>
      </mc:Choice>
      <mc:Fallback>
        <oleObject progId="Equation.3" shapeId="3081" r:id="rId6"/>
      </mc:Fallback>
    </mc:AlternateContent>
    <mc:AlternateContent xmlns:mc="http://schemas.openxmlformats.org/markup-compatibility/2006">
      <mc:Choice Requires="x14">
        <oleObject progId="Equation.3" shapeId="3083" r:id="rId8">
          <objectPr defaultSize="0" autoPict="0" r:id="rId9">
            <anchor moveWithCells="1" sizeWithCells="1">
              <from>
                <xdr:col>16</xdr:col>
                <xdr:colOff>266700</xdr:colOff>
                <xdr:row>3</xdr:row>
                <xdr:rowOff>57150</xdr:rowOff>
              </from>
              <to>
                <xdr:col>17</xdr:col>
                <xdr:colOff>419100</xdr:colOff>
                <xdr:row>4</xdr:row>
                <xdr:rowOff>152400</xdr:rowOff>
              </to>
            </anchor>
          </objectPr>
        </oleObject>
      </mc:Choice>
      <mc:Fallback>
        <oleObject progId="Equation.3" shapeId="3083" r:id="rId8"/>
      </mc:Fallback>
    </mc:AlternateContent>
    <mc:AlternateContent xmlns:mc="http://schemas.openxmlformats.org/markup-compatibility/2006">
      <mc:Choice Requires="x14">
        <oleObject progId="Equation.3" shapeId="3084" r:id="rId10">
          <objectPr defaultSize="0" autoPict="0" r:id="rId11">
            <anchor moveWithCells="1" sizeWithCells="1">
              <from>
                <xdr:col>20</xdr:col>
                <xdr:colOff>200025</xdr:colOff>
                <xdr:row>0</xdr:row>
                <xdr:rowOff>104775</xdr:rowOff>
              </from>
              <to>
                <xdr:col>22</xdr:col>
                <xdr:colOff>381000</xdr:colOff>
                <xdr:row>2</xdr:row>
                <xdr:rowOff>133350</xdr:rowOff>
              </to>
            </anchor>
          </objectPr>
        </oleObject>
      </mc:Choice>
      <mc:Fallback>
        <oleObject progId="Equation.3" shapeId="3084" r:id="rId10"/>
      </mc:Fallback>
    </mc:AlternateContent>
    <mc:AlternateContent xmlns:mc="http://schemas.openxmlformats.org/markup-compatibility/2006">
      <mc:Choice Requires="x14">
        <oleObject progId="Equation.3" shapeId="3085" r:id="rId12">
          <objectPr defaultSize="0" autoPict="0" r:id="rId13">
            <anchor moveWithCells="1" sizeWithCells="1">
              <from>
                <xdr:col>23</xdr:col>
                <xdr:colOff>38100</xdr:colOff>
                <xdr:row>0</xdr:row>
                <xdr:rowOff>76200</xdr:rowOff>
              </from>
              <to>
                <xdr:col>24</xdr:col>
                <xdr:colOff>571500</xdr:colOff>
                <xdr:row>3</xdr:row>
                <xdr:rowOff>9525</xdr:rowOff>
              </to>
            </anchor>
          </objectPr>
        </oleObject>
      </mc:Choice>
      <mc:Fallback>
        <oleObject progId="Equation.3" shapeId="3085" r:id="rId12"/>
      </mc:Fallback>
    </mc:AlternateContent>
    <mc:AlternateContent xmlns:mc="http://schemas.openxmlformats.org/markup-compatibility/2006">
      <mc:Choice Requires="x14">
        <oleObject progId="Equation.3" shapeId="3086" r:id="rId14">
          <objectPr defaultSize="0" autoPict="0" r:id="rId15">
            <anchor moveWithCells="1" sizeWithCells="1">
              <from>
                <xdr:col>18</xdr:col>
                <xdr:colOff>85725</xdr:colOff>
                <xdr:row>2</xdr:row>
                <xdr:rowOff>171450</xdr:rowOff>
              </from>
              <to>
                <xdr:col>20</xdr:col>
                <xdr:colOff>466725</xdr:colOff>
                <xdr:row>5</xdr:row>
                <xdr:rowOff>209550</xdr:rowOff>
              </to>
            </anchor>
          </objectPr>
        </oleObject>
      </mc:Choice>
      <mc:Fallback>
        <oleObject progId="Equation.3" shapeId="3086" r:id="rId14"/>
      </mc:Fallback>
    </mc:AlternateContent>
    <mc:AlternateContent xmlns:mc="http://schemas.openxmlformats.org/markup-compatibility/2006">
      <mc:Choice Requires="x14">
        <oleObject progId="Equation.3" shapeId="3087" r:id="rId16">
          <objectPr defaultSize="0" autoPict="0" r:id="rId17">
            <anchor moveWithCells="1" sizeWithCells="1">
              <from>
                <xdr:col>21</xdr:col>
                <xdr:colOff>180975</xdr:colOff>
                <xdr:row>3</xdr:row>
                <xdr:rowOff>76200</xdr:rowOff>
              </from>
              <to>
                <xdr:col>23</xdr:col>
                <xdr:colOff>361950</xdr:colOff>
                <xdr:row>5</xdr:row>
                <xdr:rowOff>219075</xdr:rowOff>
              </to>
            </anchor>
          </objectPr>
        </oleObject>
      </mc:Choice>
      <mc:Fallback>
        <oleObject progId="Equation.3" shapeId="3087" r:id="rId1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Лаба№1</vt:lpstr>
      <vt:lpstr>Лаба№2</vt:lpstr>
      <vt:lpstr>Лаба№3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2017-03-20T20:43:02Z</dcterms:created>
  <dcterms:modified xsi:type="dcterms:W3CDTF">2017-04-27T18:57:12Z</dcterms:modified>
</cp:coreProperties>
</file>