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UFABC\03 2022(QS 7)\Lab 1\Experimento 1\"/>
    </mc:Choice>
  </mc:AlternateContent>
  <xr:revisionPtr revIDLastSave="0" documentId="13_ncr:1_{777D738B-8C44-4755-AB01-D9EB6D62C859}" xr6:coauthVersionLast="47" xr6:coauthVersionMax="47" xr10:uidLastSave="{00000000-0000-0000-0000-000000000000}"/>
  <bookViews>
    <workbookView xWindow="20280" yWindow="-120" windowWidth="19710" windowHeight="11760" activeTab="1" xr2:uid="{00000000-000D-0000-FFFF-FFFF00000000}"/>
  </bookViews>
  <sheets>
    <sheet name="EXP 1" sheetId="1" r:id="rId1"/>
    <sheet name="TABE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G5" i="2"/>
  <c r="K3" i="2"/>
  <c r="I51" i="1"/>
  <c r="K51" i="1" s="1"/>
  <c r="M6" i="2" s="1"/>
  <c r="K50" i="1"/>
  <c r="M5" i="2" s="1"/>
  <c r="J50" i="1"/>
  <c r="I50" i="1"/>
  <c r="L50" i="1" s="1"/>
  <c r="N5" i="2" s="1"/>
  <c r="I49" i="1"/>
  <c r="C49" i="1"/>
  <c r="J48" i="1"/>
  <c r="I48" i="1"/>
  <c r="L48" i="1" s="1"/>
  <c r="N3" i="2" s="1"/>
  <c r="B48" i="1"/>
  <c r="K47" i="1"/>
  <c r="M2" i="2" s="1"/>
  <c r="I47" i="1"/>
  <c r="J47" i="1" s="1"/>
  <c r="L47" i="1" s="1"/>
  <c r="N2" i="2" s="1"/>
  <c r="K44" i="1"/>
  <c r="K6" i="2" s="1"/>
  <c r="J44" i="1"/>
  <c r="I44" i="1"/>
  <c r="L44" i="1" s="1"/>
  <c r="L6" i="2" s="1"/>
  <c r="I43" i="1"/>
  <c r="C43" i="1"/>
  <c r="J42" i="1"/>
  <c r="I42" i="1"/>
  <c r="L42" i="1" s="1"/>
  <c r="L4" i="2" s="1"/>
  <c r="B42" i="1"/>
  <c r="K41" i="1"/>
  <c r="I41" i="1"/>
  <c r="J41" i="1" s="1"/>
  <c r="L41" i="1" s="1"/>
  <c r="L3" i="2" s="1"/>
  <c r="K40" i="1"/>
  <c r="K2" i="2" s="1"/>
  <c r="J40" i="1"/>
  <c r="I40" i="1"/>
  <c r="L40" i="1" s="1"/>
  <c r="L2" i="2" s="1"/>
  <c r="I36" i="1"/>
  <c r="C36" i="1"/>
  <c r="J35" i="1"/>
  <c r="I35" i="1"/>
  <c r="L35" i="1" s="1"/>
  <c r="J5" i="2" s="1"/>
  <c r="B35" i="1"/>
  <c r="K34" i="1"/>
  <c r="I4" i="2" s="1"/>
  <c r="I34" i="1"/>
  <c r="J34" i="1" s="1"/>
  <c r="L34" i="1" s="1"/>
  <c r="J4" i="2" s="1"/>
  <c r="K33" i="1"/>
  <c r="I3" i="2" s="1"/>
  <c r="J33" i="1"/>
  <c r="I33" i="1"/>
  <c r="L33" i="1" s="1"/>
  <c r="J3" i="2" s="1"/>
  <c r="I32" i="1"/>
  <c r="C32" i="1"/>
  <c r="J29" i="1"/>
  <c r="I29" i="1"/>
  <c r="L29" i="1" s="1"/>
  <c r="H6" i="2" s="1"/>
  <c r="B29" i="1"/>
  <c r="K28" i="1"/>
  <c r="I28" i="1"/>
  <c r="J28" i="1" s="1"/>
  <c r="L28" i="1" s="1"/>
  <c r="H5" i="2" s="1"/>
  <c r="K27" i="1"/>
  <c r="G4" i="2" s="1"/>
  <c r="J27" i="1"/>
  <c r="I27" i="1"/>
  <c r="L27" i="1" s="1"/>
  <c r="H4" i="2" s="1"/>
  <c r="I26" i="1"/>
  <c r="C26" i="1"/>
  <c r="J25" i="1"/>
  <c r="I25" i="1"/>
  <c r="L25" i="1" s="1"/>
  <c r="H2" i="2" s="1"/>
  <c r="B25" i="1"/>
  <c r="K22" i="1"/>
  <c r="E6" i="2" s="1"/>
  <c r="I22" i="1"/>
  <c r="J22" i="1" s="1"/>
  <c r="L22" i="1" s="1"/>
  <c r="F6" i="2" s="1"/>
  <c r="K21" i="1"/>
  <c r="E5" i="2" s="1"/>
  <c r="J21" i="1"/>
  <c r="I21" i="1"/>
  <c r="L21" i="1" s="1"/>
  <c r="F5" i="2" s="1"/>
  <c r="I20" i="1"/>
  <c r="C20" i="1"/>
  <c r="J19" i="1"/>
  <c r="I19" i="1"/>
  <c r="L19" i="1" s="1"/>
  <c r="F3" i="2" s="1"/>
  <c r="B19" i="1"/>
  <c r="K18" i="1"/>
  <c r="E2" i="2" s="1"/>
  <c r="I18" i="1"/>
  <c r="J18" i="1" s="1"/>
  <c r="L18" i="1" s="1"/>
  <c r="F2" i="2" s="1"/>
  <c r="K15" i="1"/>
  <c r="C6" i="2" s="1"/>
  <c r="J15" i="1"/>
  <c r="I15" i="1"/>
  <c r="L15" i="1" s="1"/>
  <c r="D6" i="2" s="1"/>
  <c r="I14" i="1"/>
  <c r="C14" i="1"/>
  <c r="B14" i="1"/>
  <c r="A5" i="2" s="1"/>
  <c r="J13" i="1"/>
  <c r="I13" i="1"/>
  <c r="L13" i="1" s="1"/>
  <c r="D4" i="2" s="1"/>
  <c r="B13" i="1"/>
  <c r="A4" i="2" s="1"/>
  <c r="I12" i="1"/>
  <c r="K12" i="1" s="1"/>
  <c r="C3" i="2" s="1"/>
  <c r="K11" i="1"/>
  <c r="C2" i="2" s="1"/>
  <c r="J11" i="1"/>
  <c r="I11" i="1"/>
  <c r="L11" i="1" s="1"/>
  <c r="D2" i="2" s="1"/>
  <c r="C9" i="1"/>
  <c r="C47" i="1" s="1"/>
  <c r="B9" i="1"/>
  <c r="B49" i="1" s="1"/>
  <c r="H8" i="1"/>
  <c r="G8" i="1"/>
  <c r="E8" i="1"/>
  <c r="E7" i="1"/>
  <c r="C7" i="1"/>
  <c r="F7" i="1" s="1"/>
  <c r="F8" i="1" s="1"/>
  <c r="B7" i="1"/>
  <c r="F3" i="1" s="1"/>
  <c r="H3" i="1" s="1"/>
  <c r="C6" i="1"/>
  <c r="B6" i="1"/>
  <c r="F4" i="1"/>
  <c r="L14" i="1" l="1"/>
  <c r="D5" i="2" s="1"/>
  <c r="L20" i="1"/>
  <c r="F4" i="2" s="1"/>
  <c r="C13" i="1"/>
  <c r="J14" i="1"/>
  <c r="C19" i="1"/>
  <c r="J20" i="1"/>
  <c r="C25" i="1"/>
  <c r="J26" i="1"/>
  <c r="L26" i="1" s="1"/>
  <c r="H3" i="2" s="1"/>
  <c r="C29" i="1"/>
  <c r="J32" i="1"/>
  <c r="L32" i="1" s="1"/>
  <c r="J2" i="2" s="1"/>
  <c r="C35" i="1"/>
  <c r="J36" i="1"/>
  <c r="L36" i="1" s="1"/>
  <c r="J6" i="2" s="1"/>
  <c r="C42" i="1"/>
  <c r="J43" i="1"/>
  <c r="L43" i="1" s="1"/>
  <c r="L5" i="2" s="1"/>
  <c r="C48" i="1"/>
  <c r="J49" i="1"/>
  <c r="L49" i="1" s="1"/>
  <c r="N4" i="2" s="1"/>
  <c r="B12" i="1"/>
  <c r="A3" i="2" s="1"/>
  <c r="K14" i="1"/>
  <c r="C5" i="2" s="1"/>
  <c r="B18" i="1"/>
  <c r="K20" i="1"/>
  <c r="E4" i="2" s="1"/>
  <c r="B22" i="1"/>
  <c r="K26" i="1"/>
  <c r="G3" i="2" s="1"/>
  <c r="B28" i="1"/>
  <c r="K32" i="1"/>
  <c r="I2" i="2" s="1"/>
  <c r="B34" i="1"/>
  <c r="K36" i="1"/>
  <c r="I6" i="2" s="1"/>
  <c r="B41" i="1"/>
  <c r="K43" i="1"/>
  <c r="K5" i="2" s="1"/>
  <c r="B47" i="1"/>
  <c r="K49" i="1"/>
  <c r="M4" i="2" s="1"/>
  <c r="B51" i="1"/>
  <c r="C18" i="1"/>
  <c r="C34" i="1"/>
  <c r="C41" i="1"/>
  <c r="C51" i="1"/>
  <c r="B11" i="1"/>
  <c r="A2" i="2" s="1"/>
  <c r="K13" i="1"/>
  <c r="C4" i="2" s="1"/>
  <c r="K19" i="1"/>
  <c r="E3" i="2" s="1"/>
  <c r="B21" i="1"/>
  <c r="K25" i="1"/>
  <c r="G2" i="2" s="1"/>
  <c r="B27" i="1"/>
  <c r="K29" i="1"/>
  <c r="G6" i="2" s="1"/>
  <c r="B33" i="1"/>
  <c r="B15" i="1"/>
  <c r="A6" i="2" s="1"/>
  <c r="K35" i="1"/>
  <c r="I5" i="2" s="1"/>
  <c r="B40" i="1"/>
  <c r="K42" i="1"/>
  <c r="K4" i="2" s="1"/>
  <c r="B44" i="1"/>
  <c r="K48" i="1"/>
  <c r="M3" i="2" s="1"/>
  <c r="B50" i="1"/>
  <c r="C11" i="1"/>
  <c r="J12" i="1"/>
  <c r="L12" i="1" s="1"/>
  <c r="D3" i="2" s="1"/>
  <c r="C15" i="1"/>
  <c r="B6" i="2" s="1"/>
  <c r="C21" i="1"/>
  <c r="C27" i="1"/>
  <c r="C33" i="1"/>
  <c r="C40" i="1"/>
  <c r="C44" i="1"/>
  <c r="C50" i="1"/>
  <c r="J51" i="1"/>
  <c r="L51" i="1" s="1"/>
  <c r="N6" i="2" s="1"/>
  <c r="C12" i="1"/>
  <c r="C22" i="1"/>
  <c r="C28" i="1"/>
  <c r="B20" i="1"/>
  <c r="B26" i="1"/>
  <c r="B32" i="1"/>
  <c r="B36" i="1"/>
  <c r="B43" i="1"/>
</calcChain>
</file>

<file path=xl/sharedStrings.xml><?xml version="1.0" encoding="utf-8"?>
<sst xmlns="http://schemas.openxmlformats.org/spreadsheetml/2006/main" count="99" uniqueCount="43">
  <si>
    <t>-</t>
  </si>
  <si>
    <t>m(g)</t>
  </si>
  <si>
    <t>inc(g)</t>
  </si>
  <si>
    <t>M</t>
  </si>
  <si>
    <t>a</t>
  </si>
  <si>
    <t>&gt;</t>
  </si>
  <si>
    <t>m</t>
  </si>
  <si>
    <t>u</t>
  </si>
  <si>
    <t>m_i</t>
  </si>
  <si>
    <t>M_T</t>
  </si>
  <si>
    <t>cm</t>
  </si>
  <si>
    <t>sensores (m)</t>
  </si>
  <si>
    <t>M = 201+8*10</t>
  </si>
  <si>
    <t>d (m)</t>
  </si>
  <si>
    <t>inc_d (m)</t>
  </si>
  <si>
    <t>t_1</t>
  </si>
  <si>
    <t>t_2</t>
  </si>
  <si>
    <t>t_3</t>
  </si>
  <si>
    <t>t_4</t>
  </si>
  <si>
    <t>t_5</t>
  </si>
  <si>
    <t>tempo</t>
  </si>
  <si>
    <t>inc_t</t>
  </si>
  <si>
    <t>t^2</t>
  </si>
  <si>
    <t>inc_t^2</t>
  </si>
  <si>
    <t>M = 201+6*10</t>
  </si>
  <si>
    <t>M=201+4*10</t>
  </si>
  <si>
    <t>M = 201+2*10</t>
  </si>
  <si>
    <t>M = 201+50</t>
  </si>
  <si>
    <t>M = 201+70</t>
  </si>
  <si>
    <t>x (m)</t>
  </si>
  <si>
    <t>e_x</t>
  </si>
  <si>
    <t>t1</t>
  </si>
  <si>
    <t>et1</t>
  </si>
  <si>
    <t>t2</t>
  </si>
  <si>
    <t>et2</t>
  </si>
  <si>
    <t>t3</t>
  </si>
  <si>
    <t>et3</t>
  </si>
  <si>
    <t>t4</t>
  </si>
  <si>
    <t>et4</t>
  </si>
  <si>
    <t>t5</t>
  </si>
  <si>
    <t>et5</t>
  </si>
  <si>
    <t>t6</t>
  </si>
  <si>
    <t>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</si>
</sst>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F7981D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lang="pt-BR" b="1" i="1">
                <a:solidFill>
                  <a:srgbClr val="000000"/>
                </a:solidFill>
                <a:latin typeface="+mn-lt"/>
              </a:rPr>
              <a:t>Gráfico de t^2(s^2) VS x(m)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TABELAS!$C$2:$C$6</c:f>
              <c:numCache>
                <c:formatCode>0.00</c:formatCode>
                <c:ptCount val="5"/>
                <c:pt idx="0">
                  <c:v>0</c:v>
                </c:pt>
                <c:pt idx="1">
                  <c:v>2.39878144</c:v>
                </c:pt>
                <c:pt idx="2">
                  <c:v>4.7785959999999994</c:v>
                </c:pt>
                <c:pt idx="3">
                  <c:v>7.0278009999999993</c:v>
                </c:pt>
                <c:pt idx="4">
                  <c:v>9.4433290000000003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AA-4B86-BD76-0A1020D151A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TABELAS!$E$2:$E$6</c:f>
              <c:numCache>
                <c:formatCode>0.000</c:formatCode>
                <c:ptCount val="5"/>
                <c:pt idx="0">
                  <c:v>0</c:v>
                </c:pt>
                <c:pt idx="1">
                  <c:v>0.46512400000000009</c:v>
                </c:pt>
                <c:pt idx="2">
                  <c:v>0.93122499999999997</c:v>
                </c:pt>
                <c:pt idx="3">
                  <c:v>1.3806250000000002</c:v>
                </c:pt>
                <c:pt idx="4">
                  <c:v>1.8659560000000004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BAA-4B86-BD76-0A1020D151A8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TABELAS!$G$2:$G$6</c:f>
              <c:numCache>
                <c:formatCode>0.000</c:formatCode>
                <c:ptCount val="5"/>
                <c:pt idx="0" formatCode="0.0">
                  <c:v>0</c:v>
                </c:pt>
                <c:pt idx="1">
                  <c:v>0.25</c:v>
                </c:pt>
                <c:pt idx="2">
                  <c:v>0.50979599999999992</c:v>
                </c:pt>
                <c:pt idx="3">
                  <c:v>0.75864100000000001</c:v>
                </c:pt>
                <c:pt idx="4">
                  <c:v>1.0261689999999999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BAA-4B86-BD76-0A1020D151A8}"/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TABELAS!$I$2:$I$6</c:f>
              <c:numCache>
                <c:formatCode>0.000</c:formatCode>
                <c:ptCount val="5"/>
                <c:pt idx="0">
                  <c:v>0</c:v>
                </c:pt>
                <c:pt idx="1">
                  <c:v>0.17222499999999999</c:v>
                </c:pt>
                <c:pt idx="2">
                  <c:v>0.35402499999999998</c:v>
                </c:pt>
                <c:pt idx="3">
                  <c:v>0.52707599999999999</c:v>
                </c:pt>
                <c:pt idx="4">
                  <c:v>0.71402499999999991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BAA-4B86-BD76-0A1020D151A8}"/>
            </c:ext>
          </c:extLst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TABELAS!$K$2:$K$6</c:f>
              <c:numCache>
                <c:formatCode>0.000</c:formatCode>
                <c:ptCount val="5"/>
                <c:pt idx="0" formatCode="0.00">
                  <c:v>0</c:v>
                </c:pt>
                <c:pt idx="1">
                  <c:v>0.33756099999999994</c:v>
                </c:pt>
                <c:pt idx="2" formatCode="0.00">
                  <c:v>0.69889599999999996</c:v>
                </c:pt>
                <c:pt idx="3" formatCode="0.00">
                  <c:v>1.0424409999999997</c:v>
                </c:pt>
                <c:pt idx="4" formatCode="0.00">
                  <c:v>1.4137210000000002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BAA-4B86-BD76-0A1020D151A8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TABELAS!$A$2:$A$6</c:f>
              <c:numCache>
                <c:formatCode>0.0000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</c:numCache>
            </c:numRef>
          </c:cat>
          <c:val>
            <c:numRef>
              <c:f>TABELAS!$M$2:$M$6</c:f>
              <c:numCache>
                <c:formatCode>0.000</c:formatCode>
                <c:ptCount val="5"/>
                <c:pt idx="0" formatCode="0.00">
                  <c:v>0</c:v>
                </c:pt>
                <c:pt idx="1">
                  <c:v>0.77088400000000001</c:v>
                </c:pt>
                <c:pt idx="2">
                  <c:v>1.5625</c:v>
                </c:pt>
                <c:pt idx="3">
                  <c:v>2.3134409999999996</c:v>
                </c:pt>
                <c:pt idx="4">
                  <c:v>3.1258240000000002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BAA-4B86-BD76-0A1020D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568438"/>
        <c:axId val="2100503925"/>
      </c:barChart>
      <c:catAx>
        <c:axId val="75856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1" i="1">
                    <a:solidFill>
                      <a:srgbClr val="000000"/>
                    </a:solidFill>
                    <a:latin typeface="+mn-lt"/>
                  </a:rPr>
                  <a:t>x(m)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00503925"/>
        <c:crosses val="autoZero"/>
        <c:auto val="1"/>
        <c:lblAlgn val="ctr"/>
        <c:lblOffset val="100"/>
        <c:noMultiLvlLbl val="1"/>
      </c:catAx>
      <c:valAx>
        <c:axId val="2100503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1">
                    <a:solidFill>
                      <a:srgbClr val="000000"/>
                    </a:solidFill>
                    <a:latin typeface="+mn-lt"/>
                  </a:rPr>
                  <a:t>t^2(s^2)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585684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6</xdr:row>
      <xdr:rowOff>104775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"/>
  <sheetViews>
    <sheetView workbookViewId="0"/>
  </sheetViews>
  <sheetFormatPr defaultColWidth="12.5703125" defaultRowHeight="15.75" customHeight="1" x14ac:dyDescent="0.2"/>
  <sheetData>
    <row r="1" spans="1:12" x14ac:dyDescent="0.2">
      <c r="A1" s="1" t="s">
        <v>0</v>
      </c>
    </row>
    <row r="2" spans="1:12" x14ac:dyDescent="0.2">
      <c r="B2" s="1" t="s">
        <v>1</v>
      </c>
      <c r="C2" s="1" t="s">
        <v>2</v>
      </c>
    </row>
    <row r="3" spans="1:12" x14ac:dyDescent="0.2">
      <c r="A3" s="1" t="s">
        <v>3</v>
      </c>
      <c r="B3" s="1">
        <v>201.11</v>
      </c>
      <c r="C3" s="1">
        <v>0.01</v>
      </c>
      <c r="E3" s="1" t="s">
        <v>4</v>
      </c>
      <c r="F3" s="1">
        <f>B4*9.8/(B7)</f>
        <v>0.17995461686158143</v>
      </c>
      <c r="G3" s="1" t="s">
        <v>5</v>
      </c>
      <c r="H3" s="1">
        <f>1/F3</f>
        <v>5.556956622953364</v>
      </c>
    </row>
    <row r="4" spans="1:12" x14ac:dyDescent="0.2">
      <c r="A4" s="1" t="s">
        <v>6</v>
      </c>
      <c r="B4" s="1">
        <v>5.26</v>
      </c>
      <c r="E4" s="1" t="s">
        <v>4</v>
      </c>
      <c r="F4" s="1">
        <f>(B4+20)*9.8/(B7)</f>
        <v>0.8641927037877466</v>
      </c>
      <c r="J4" s="1">
        <v>1.56</v>
      </c>
    </row>
    <row r="5" spans="1:12" x14ac:dyDescent="0.2">
      <c r="A5" s="1" t="s">
        <v>7</v>
      </c>
      <c r="B5" s="1">
        <v>10.01</v>
      </c>
    </row>
    <row r="6" spans="1:12" x14ac:dyDescent="0.2">
      <c r="A6" s="1" t="s">
        <v>8</v>
      </c>
      <c r="B6" s="1">
        <f>B4+2*B5</f>
        <v>25.28</v>
      </c>
      <c r="C6" s="1">
        <f>C3*SQRT(1+4)</f>
        <v>2.2360679774997897E-2</v>
      </c>
    </row>
    <row r="7" spans="1:12" x14ac:dyDescent="0.2">
      <c r="A7" s="1" t="s">
        <v>9</v>
      </c>
      <c r="B7" s="2">
        <f>B3+B4+8*B5</f>
        <v>286.45</v>
      </c>
      <c r="C7" s="2">
        <f>C3*SQRT(3)</f>
        <v>1.7320508075688773E-2</v>
      </c>
      <c r="E7" s="1">
        <f>B3+8*B8</f>
        <v>361.11</v>
      </c>
      <c r="F7" s="1">
        <f>SQRT(C7^2+(C8*8)^2)</f>
        <v>0.40037482438335209</v>
      </c>
    </row>
    <row r="8" spans="1:12" x14ac:dyDescent="0.2">
      <c r="A8" s="1" t="s">
        <v>10</v>
      </c>
      <c r="B8" s="1">
        <v>20</v>
      </c>
      <c r="C8" s="1">
        <v>0.05</v>
      </c>
      <c r="E8" s="1">
        <f>E7-20</f>
        <v>341.11</v>
      </c>
      <c r="F8" s="1">
        <f>SQRT(F7^2+(C8*2)^2)</f>
        <v>0.41267420563926699</v>
      </c>
      <c r="G8" s="1">
        <f>B4+20</f>
        <v>25.259999999999998</v>
      </c>
      <c r="H8" s="1">
        <f>SQRT(C3^2+(2*C8)^2)</f>
        <v>0.10049875621120891</v>
      </c>
    </row>
    <row r="9" spans="1:12" x14ac:dyDescent="0.2">
      <c r="A9" s="1" t="s">
        <v>11</v>
      </c>
      <c r="B9" s="1">
        <f t="shared" ref="B9:C9" si="0">B8/100</f>
        <v>0.2</v>
      </c>
      <c r="C9" s="1">
        <f t="shared" si="0"/>
        <v>5.0000000000000001E-4</v>
      </c>
    </row>
    <row r="10" spans="1:12" x14ac:dyDescent="0.2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</row>
    <row r="11" spans="1:12" x14ac:dyDescent="0.2">
      <c r="A11" s="1">
        <v>1</v>
      </c>
      <c r="B11" s="3">
        <f t="shared" ref="B11:B15" si="1">$B$9*(A11-1)</f>
        <v>0</v>
      </c>
      <c r="C11" s="3">
        <f t="shared" ref="C11:C15" si="2">SQRT($C$9^2*(A11-1))</f>
        <v>0</v>
      </c>
      <c r="D11" s="1">
        <v>0</v>
      </c>
      <c r="E11" s="1">
        <v>0</v>
      </c>
      <c r="F11" s="1">
        <v>0</v>
      </c>
      <c r="H11" s="1">
        <v>0</v>
      </c>
      <c r="I11" s="4">
        <f>MEDIAN(D11:H11)</f>
        <v>0</v>
      </c>
      <c r="J11" s="2">
        <f t="shared" ref="J11:J15" si="3">1/(2*SQRT(5))*SQRT((I11-D11)^2+(I11-E11)^2+(I11-F11)^2+(I11-G11)^2+(I11-H11)^2)</f>
        <v>0</v>
      </c>
      <c r="K11" s="2">
        <f t="shared" ref="K11:K15" si="4">I11^2</f>
        <v>0</v>
      </c>
      <c r="L11" s="2">
        <f t="shared" ref="L11:L15" si="5">2*I11*J11</f>
        <v>0</v>
      </c>
    </row>
    <row r="12" spans="1:12" x14ac:dyDescent="0.2">
      <c r="A12" s="1">
        <v>2</v>
      </c>
      <c r="B12" s="3">
        <f t="shared" si="1"/>
        <v>0.2</v>
      </c>
      <c r="C12" s="3">
        <f t="shared" si="2"/>
        <v>5.0000000000000001E-4</v>
      </c>
      <c r="D12" s="1">
        <v>1.5</v>
      </c>
      <c r="E12" s="1">
        <v>1.5549999999999999</v>
      </c>
      <c r="F12" s="1">
        <v>1.5589999999999999</v>
      </c>
      <c r="G12" s="1">
        <v>1.5669999999999999</v>
      </c>
      <c r="H12" s="1">
        <v>1.5629999999999999</v>
      </c>
      <c r="I12" s="2">
        <f>SUM(D12:H12)/5</f>
        <v>1.5488</v>
      </c>
      <c r="J12" s="2">
        <f t="shared" si="3"/>
        <v>1.2362847568420461E-2</v>
      </c>
      <c r="K12" s="2">
        <f t="shared" si="4"/>
        <v>2.39878144</v>
      </c>
      <c r="L12" s="2">
        <f t="shared" si="5"/>
        <v>3.8295156627939218E-2</v>
      </c>
    </row>
    <row r="13" spans="1:12" x14ac:dyDescent="0.2">
      <c r="A13" s="1">
        <v>3</v>
      </c>
      <c r="B13" s="3">
        <f t="shared" si="1"/>
        <v>0.4</v>
      </c>
      <c r="C13" s="3">
        <f t="shared" si="2"/>
        <v>7.0710678118654751E-4</v>
      </c>
      <c r="D13" s="1">
        <v>2.1859999999999999</v>
      </c>
      <c r="E13" s="1">
        <v>2.1760000000000002</v>
      </c>
      <c r="F13" s="1">
        <v>2.1840000000000002</v>
      </c>
      <c r="G13" s="1">
        <v>2.1949999999999998</v>
      </c>
      <c r="H13" s="1">
        <v>2.1920000000000002</v>
      </c>
      <c r="I13" s="4">
        <f t="shared" ref="I13:I15" si="6">MEDIAN(D13:H13)</f>
        <v>2.1859999999999999</v>
      </c>
      <c r="J13" s="4">
        <f t="shared" si="3"/>
        <v>3.3241540277188998E-3</v>
      </c>
      <c r="K13" s="2">
        <f t="shared" si="4"/>
        <v>4.7785959999999994</v>
      </c>
      <c r="L13" s="2">
        <f t="shared" si="5"/>
        <v>1.4533201409187029E-2</v>
      </c>
    </row>
    <row r="14" spans="1:12" x14ac:dyDescent="0.2">
      <c r="A14" s="1">
        <v>4</v>
      </c>
      <c r="B14" s="3">
        <f t="shared" si="1"/>
        <v>0.60000000000000009</v>
      </c>
      <c r="C14" s="3">
        <f t="shared" si="2"/>
        <v>8.660254037844387E-4</v>
      </c>
      <c r="D14" s="1">
        <v>2.6509999999999998</v>
      </c>
      <c r="E14" s="1">
        <v>2.641</v>
      </c>
      <c r="F14" s="1">
        <v>2.65</v>
      </c>
      <c r="G14" s="1">
        <v>2.661</v>
      </c>
      <c r="H14" s="1">
        <v>2.6579999999999999</v>
      </c>
      <c r="I14" s="4">
        <f t="shared" si="6"/>
        <v>2.6509999999999998</v>
      </c>
      <c r="J14" s="4">
        <f t="shared" si="3"/>
        <v>3.5355339059327498E-3</v>
      </c>
      <c r="K14" s="2">
        <f t="shared" si="4"/>
        <v>7.0278009999999993</v>
      </c>
      <c r="L14" s="2">
        <f t="shared" si="5"/>
        <v>1.8745400769255439E-2</v>
      </c>
    </row>
    <row r="15" spans="1:12" x14ac:dyDescent="0.2">
      <c r="A15" s="1">
        <v>5</v>
      </c>
      <c r="B15" s="3">
        <f t="shared" si="1"/>
        <v>0.8</v>
      </c>
      <c r="C15" s="3">
        <f t="shared" si="2"/>
        <v>1E-3</v>
      </c>
      <c r="D15" s="1">
        <v>3.073</v>
      </c>
      <c r="E15" s="1">
        <v>3.0619999999999998</v>
      </c>
      <c r="F15" s="1">
        <v>3.073</v>
      </c>
      <c r="G15" s="1">
        <v>3.0830000000000002</v>
      </c>
      <c r="H15" s="1">
        <v>3.081</v>
      </c>
      <c r="I15" s="4">
        <f t="shared" si="6"/>
        <v>3.073</v>
      </c>
      <c r="J15" s="4">
        <f t="shared" si="3"/>
        <v>3.7749172176354236E-3</v>
      </c>
      <c r="K15" s="2">
        <f t="shared" si="4"/>
        <v>9.4433290000000003</v>
      </c>
      <c r="L15" s="2">
        <f t="shared" si="5"/>
        <v>2.3200641219587315E-2</v>
      </c>
    </row>
    <row r="17" spans="1:12" x14ac:dyDescent="0.2">
      <c r="A17" s="1" t="s">
        <v>24</v>
      </c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</row>
    <row r="18" spans="1:12" x14ac:dyDescent="0.2">
      <c r="A18" s="1">
        <v>1</v>
      </c>
      <c r="B18" s="1">
        <f t="shared" ref="B18:B22" si="7">$B$9*(A18-1)</f>
        <v>0</v>
      </c>
      <c r="C18" s="4">
        <f t="shared" ref="C18:C22" si="8">SQRT($C$9^2*A18)</f>
        <v>5.0000000000000001E-4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4">
        <f t="shared" ref="I18:I22" si="9">MEDIAN(D18:H18)</f>
        <v>0</v>
      </c>
      <c r="J18" s="4">
        <f>1/2*SQRT((I18-D18)^2+(I18-E18)^2+(I18-F18)^2+(I18-G18)^2+(I18-H18)^2)</f>
        <v>0</v>
      </c>
      <c r="K18" s="4">
        <f t="shared" ref="K18:K22" si="10">I18^2</f>
        <v>0</v>
      </c>
      <c r="L18" s="4">
        <f t="shared" ref="L18:L22" si="11">2*I18*J18</f>
        <v>0</v>
      </c>
    </row>
    <row r="19" spans="1:12" x14ac:dyDescent="0.2">
      <c r="A19" s="1">
        <v>2</v>
      </c>
      <c r="B19" s="1">
        <f t="shared" si="7"/>
        <v>0.2</v>
      </c>
      <c r="C19" s="4">
        <f t="shared" si="8"/>
        <v>7.0710678118654751E-4</v>
      </c>
      <c r="D19" s="1">
        <v>0.68200000000000005</v>
      </c>
      <c r="E19" s="1">
        <v>0.68</v>
      </c>
      <c r="F19" s="1">
        <v>0.68300000000000005</v>
      </c>
      <c r="G19" s="1">
        <v>0.68200000000000005</v>
      </c>
      <c r="H19" s="1">
        <v>0.68200000000000005</v>
      </c>
      <c r="I19" s="4">
        <f t="shared" si="9"/>
        <v>0.68200000000000005</v>
      </c>
      <c r="J19" s="4">
        <f t="shared" ref="J19:J22" si="12">1/(2*SQRT(5))*SQRT((I19-D19)^2+(I19-E19)^2+(I19-F19)^2+(I19-G19)^2+(I19-H19)^2)</f>
        <v>5.0000000000000055E-4</v>
      </c>
      <c r="K19" s="4">
        <f t="shared" si="10"/>
        <v>0.46512400000000009</v>
      </c>
      <c r="L19" s="4">
        <f t="shared" si="11"/>
        <v>6.8200000000000086E-4</v>
      </c>
    </row>
    <row r="20" spans="1:12" x14ac:dyDescent="0.2">
      <c r="A20" s="1">
        <v>3</v>
      </c>
      <c r="B20" s="1">
        <f t="shared" si="7"/>
        <v>0.4</v>
      </c>
      <c r="C20" s="4">
        <f t="shared" si="8"/>
        <v>8.660254037844387E-4</v>
      </c>
      <c r="D20" s="1">
        <v>0.96499999999999997</v>
      </c>
      <c r="E20" s="1">
        <v>0.96399999999999997</v>
      </c>
      <c r="F20" s="1">
        <v>0.96699999999999997</v>
      </c>
      <c r="G20" s="1">
        <v>0.96499999999999997</v>
      </c>
      <c r="H20" s="1">
        <v>0.96599999999999997</v>
      </c>
      <c r="I20" s="4">
        <f t="shared" si="9"/>
        <v>0.96499999999999997</v>
      </c>
      <c r="J20" s="4">
        <f t="shared" si="12"/>
        <v>5.4772255750516665E-4</v>
      </c>
      <c r="K20" s="4">
        <f t="shared" si="10"/>
        <v>0.93122499999999997</v>
      </c>
      <c r="L20" s="4">
        <f t="shared" si="11"/>
        <v>1.0571045359849716E-3</v>
      </c>
    </row>
    <row r="21" spans="1:12" x14ac:dyDescent="0.2">
      <c r="A21" s="1">
        <v>4</v>
      </c>
      <c r="B21" s="1">
        <f t="shared" si="7"/>
        <v>0.60000000000000009</v>
      </c>
      <c r="C21" s="4">
        <f t="shared" si="8"/>
        <v>1E-3</v>
      </c>
      <c r="D21" s="1">
        <v>1.175</v>
      </c>
      <c r="E21" s="1">
        <v>1.1739999999999999</v>
      </c>
      <c r="F21" s="1">
        <v>1.177</v>
      </c>
      <c r="G21" s="1">
        <v>1.175</v>
      </c>
      <c r="H21" s="1">
        <v>1.1759999999999999</v>
      </c>
      <c r="I21" s="4">
        <f t="shared" si="9"/>
        <v>1.175</v>
      </c>
      <c r="J21" s="4">
        <f t="shared" si="12"/>
        <v>5.4772255750516665E-4</v>
      </c>
      <c r="K21" s="4">
        <f t="shared" si="10"/>
        <v>1.3806250000000002</v>
      </c>
      <c r="L21" s="4">
        <f t="shared" si="11"/>
        <v>1.2871480101371417E-3</v>
      </c>
    </row>
    <row r="22" spans="1:12" x14ac:dyDescent="0.2">
      <c r="A22" s="1">
        <v>5</v>
      </c>
      <c r="B22" s="1">
        <f t="shared" si="7"/>
        <v>0.8</v>
      </c>
      <c r="C22" s="4">
        <f t="shared" si="8"/>
        <v>1.1180339887498947E-3</v>
      </c>
      <c r="D22" s="1">
        <v>1.3660000000000001</v>
      </c>
      <c r="E22" s="1">
        <v>1.365</v>
      </c>
      <c r="F22" s="1">
        <v>1.3680000000000001</v>
      </c>
      <c r="G22" s="1">
        <v>1.3660000000000001</v>
      </c>
      <c r="H22" s="1">
        <v>1.3660000000000001</v>
      </c>
      <c r="I22" s="4">
        <f t="shared" si="9"/>
        <v>1.3660000000000001</v>
      </c>
      <c r="J22" s="4">
        <f t="shared" si="12"/>
        <v>5.0000000000001161E-4</v>
      </c>
      <c r="K22" s="4">
        <f t="shared" si="10"/>
        <v>1.8659560000000004</v>
      </c>
      <c r="L22" s="4">
        <f t="shared" si="11"/>
        <v>1.3660000000000319E-3</v>
      </c>
    </row>
    <row r="24" spans="1:12" x14ac:dyDescent="0.2">
      <c r="A24" s="1" t="s">
        <v>25</v>
      </c>
      <c r="B24" s="1" t="s">
        <v>13</v>
      </c>
      <c r="C24" s="1" t="s">
        <v>14</v>
      </c>
      <c r="D24" s="1" t="s">
        <v>15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J24" s="1" t="s">
        <v>21</v>
      </c>
      <c r="K24" s="1" t="s">
        <v>22</v>
      </c>
      <c r="L24" s="1" t="s">
        <v>23</v>
      </c>
    </row>
    <row r="25" spans="1:12" x14ac:dyDescent="0.2">
      <c r="A25" s="1">
        <v>1</v>
      </c>
      <c r="B25" s="4">
        <f t="shared" ref="B25:B29" si="13">$B$9*(A25-1)</f>
        <v>0</v>
      </c>
      <c r="C25" s="3">
        <f t="shared" ref="C25:C29" si="14">SQRT($C$9^2*A25)</f>
        <v>5.0000000000000001E-4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ref="I25:I29" si="15">MEDIAN(D25:H25)</f>
        <v>0</v>
      </c>
      <c r="J25" s="4">
        <f>1/2*SQRT((I25-D25)^2+(I25-E25)^2+(I25-F25)^2+(I25-G25)^2+(I25-H25)^2)</f>
        <v>0</v>
      </c>
      <c r="K25" s="5">
        <f t="shared" ref="K25:K29" si="16">I25^2</f>
        <v>0</v>
      </c>
      <c r="L25" s="5">
        <f t="shared" ref="L25:L29" si="17">2*I25*J25</f>
        <v>0</v>
      </c>
    </row>
    <row r="26" spans="1:12" x14ac:dyDescent="0.2">
      <c r="A26" s="1">
        <v>2</v>
      </c>
      <c r="B26" s="4">
        <f t="shared" si="13"/>
        <v>0.2</v>
      </c>
      <c r="C26" s="3">
        <f t="shared" si="14"/>
        <v>7.0710678118654751E-4</v>
      </c>
      <c r="D26" s="1">
        <v>0.5</v>
      </c>
      <c r="E26" s="1">
        <v>0.497</v>
      </c>
      <c r="F26" s="1">
        <v>0.499</v>
      </c>
      <c r="G26" s="1">
        <v>0.5</v>
      </c>
      <c r="H26" s="1">
        <v>0.501</v>
      </c>
      <c r="I26" s="4">
        <f t="shared" si="15"/>
        <v>0.5</v>
      </c>
      <c r="J26" s="4">
        <f t="shared" ref="J26:J29" si="18">1/(2*SQRT(5))*SQRT((I26-D26)^2+(I26-E26)^2+(I26-F26)^2+(I26-G26)^2+(I26-H26)^2)</f>
        <v>7.4161984870956693E-4</v>
      </c>
      <c r="K26" s="4">
        <f t="shared" si="16"/>
        <v>0.25</v>
      </c>
      <c r="L26" s="4">
        <f t="shared" si="17"/>
        <v>7.4161984870956693E-4</v>
      </c>
    </row>
    <row r="27" spans="1:12" x14ac:dyDescent="0.2">
      <c r="A27" s="1">
        <v>3</v>
      </c>
      <c r="B27" s="4">
        <f t="shared" si="13"/>
        <v>0.4</v>
      </c>
      <c r="C27" s="3">
        <f t="shared" si="14"/>
        <v>8.660254037844387E-4</v>
      </c>
      <c r="D27" s="1">
        <v>0.71399999999999997</v>
      </c>
      <c r="E27" s="1">
        <v>0.71199999999999997</v>
      </c>
      <c r="F27" s="1">
        <v>0.71399999999999997</v>
      </c>
      <c r="G27" s="1">
        <v>0.71499999999999997</v>
      </c>
      <c r="H27" s="1">
        <v>0.71599999999999997</v>
      </c>
      <c r="I27" s="4">
        <f t="shared" si="15"/>
        <v>0.71399999999999997</v>
      </c>
      <c r="J27" s="4">
        <f t="shared" si="18"/>
        <v>6.7082039324993753E-4</v>
      </c>
      <c r="K27" s="4">
        <f t="shared" si="16"/>
        <v>0.50979599999999992</v>
      </c>
      <c r="L27" s="4">
        <f t="shared" si="17"/>
        <v>9.5793152156091075E-4</v>
      </c>
    </row>
    <row r="28" spans="1:12" x14ac:dyDescent="0.2">
      <c r="A28" s="1">
        <v>4</v>
      </c>
      <c r="B28" s="4">
        <f t="shared" si="13"/>
        <v>0.60000000000000009</v>
      </c>
      <c r="C28" s="3">
        <f t="shared" si="14"/>
        <v>1E-3</v>
      </c>
      <c r="D28" s="1">
        <v>0.871</v>
      </c>
      <c r="E28" s="1">
        <v>0.86899999999999999</v>
      </c>
      <c r="F28" s="1">
        <v>0.871</v>
      </c>
      <c r="G28" s="1">
        <v>0.872</v>
      </c>
      <c r="H28" s="1">
        <v>0.873</v>
      </c>
      <c r="I28" s="4">
        <f t="shared" si="15"/>
        <v>0.871</v>
      </c>
      <c r="J28" s="4">
        <f t="shared" si="18"/>
        <v>6.7082039324993753E-4</v>
      </c>
      <c r="K28" s="4">
        <f t="shared" si="16"/>
        <v>0.75864100000000001</v>
      </c>
      <c r="L28" s="4">
        <f t="shared" si="17"/>
        <v>1.1685691250413912E-3</v>
      </c>
    </row>
    <row r="29" spans="1:12" x14ac:dyDescent="0.2">
      <c r="A29" s="1">
        <v>5</v>
      </c>
      <c r="B29" s="4">
        <f t="shared" si="13"/>
        <v>0.8</v>
      </c>
      <c r="C29" s="3">
        <f t="shared" si="14"/>
        <v>1.1180339887498947E-3</v>
      </c>
      <c r="D29" s="1">
        <v>1.0129999999999999</v>
      </c>
      <c r="E29" s="1">
        <v>1.0109999999999999</v>
      </c>
      <c r="F29" s="1">
        <v>1.0129999999999999</v>
      </c>
      <c r="G29" s="1">
        <v>1.014</v>
      </c>
      <c r="H29" s="1">
        <v>1.0149999999999999</v>
      </c>
      <c r="I29" s="4">
        <f t="shared" si="15"/>
        <v>1.0129999999999999</v>
      </c>
      <c r="J29" s="4">
        <f t="shared" si="18"/>
        <v>6.7082039324994588E-4</v>
      </c>
      <c r="K29" s="4">
        <f t="shared" si="16"/>
        <v>1.0261689999999999</v>
      </c>
      <c r="L29" s="4">
        <f t="shared" si="17"/>
        <v>1.3590821167243903E-3</v>
      </c>
    </row>
    <row r="31" spans="1:12" x14ac:dyDescent="0.2">
      <c r="A31" s="1" t="s">
        <v>26</v>
      </c>
      <c r="B31" s="1" t="s">
        <v>13</v>
      </c>
      <c r="C31" s="1" t="s">
        <v>14</v>
      </c>
      <c r="D31" s="1" t="s">
        <v>15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J31" s="1" t="s">
        <v>21</v>
      </c>
      <c r="K31" s="1" t="s">
        <v>22</v>
      </c>
      <c r="L31" s="1" t="s">
        <v>23</v>
      </c>
    </row>
    <row r="32" spans="1:12" x14ac:dyDescent="0.2">
      <c r="A32" s="1">
        <v>1</v>
      </c>
      <c r="B32" s="4">
        <f t="shared" ref="B32:B36" si="19">$B$9*(A32-1)</f>
        <v>0</v>
      </c>
      <c r="C32" s="4">
        <f t="shared" ref="C32:C36" si="20">SQRT($C$9^2*A32)</f>
        <v>5.0000000000000001E-4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4">
        <f t="shared" ref="I32:I36" si="21">MEDIAN(D32:H32)</f>
        <v>0</v>
      </c>
      <c r="J32" s="4">
        <f>1/2*SQRT((I32-D32)^2+(I32-E32)^2+(I32-F32)^2+(I32-G32)^2+(I32-H32)^2)</f>
        <v>0</v>
      </c>
      <c r="K32" s="4">
        <f t="shared" ref="K32:K36" si="22">I32^2</f>
        <v>0</v>
      </c>
      <c r="L32" s="4">
        <f t="shared" ref="L32:L36" si="23">2*I32*J32</f>
        <v>0</v>
      </c>
    </row>
    <row r="33" spans="1:12" x14ac:dyDescent="0.2">
      <c r="A33" s="1">
        <v>2</v>
      </c>
      <c r="B33" s="4">
        <f t="shared" si="19"/>
        <v>0.2</v>
      </c>
      <c r="C33" s="4">
        <f t="shared" si="20"/>
        <v>7.0710678118654751E-4</v>
      </c>
      <c r="D33" s="1">
        <v>0.41499999999999998</v>
      </c>
      <c r="E33" s="1">
        <v>0.41499999999999998</v>
      </c>
      <c r="F33" s="1">
        <v>0.41499999999999998</v>
      </c>
      <c r="G33" s="1">
        <v>0.41399999999999998</v>
      </c>
      <c r="H33" s="1">
        <v>0.41499999999999998</v>
      </c>
      <c r="I33" s="4">
        <f t="shared" si="21"/>
        <v>0.41499999999999998</v>
      </c>
      <c r="J33" s="4">
        <f t="shared" ref="J33:J36" si="24">1/(2*SQRT(5))*SQRT((I33-D33)^2+(I33-E33)^2+(I33-F33)^2+(I33-G33)^2+(I33-H33)^2)</f>
        <v>2.2360679774997917E-4</v>
      </c>
      <c r="K33" s="4">
        <f t="shared" si="22"/>
        <v>0.17222499999999999</v>
      </c>
      <c r="L33" s="4">
        <f t="shared" si="23"/>
        <v>1.8559364213248269E-4</v>
      </c>
    </row>
    <row r="34" spans="1:12" x14ac:dyDescent="0.2">
      <c r="A34" s="1">
        <v>3</v>
      </c>
      <c r="B34" s="4">
        <f t="shared" si="19"/>
        <v>0.4</v>
      </c>
      <c r="C34" s="4">
        <f t="shared" si="20"/>
        <v>8.660254037844387E-4</v>
      </c>
      <c r="D34" s="1">
        <v>0.59499999999999997</v>
      </c>
      <c r="E34" s="1">
        <v>0.59499999999999997</v>
      </c>
      <c r="F34" s="1">
        <v>0.59399999999999997</v>
      </c>
      <c r="G34" s="1">
        <v>0.59199999999999997</v>
      </c>
      <c r="H34" s="1">
        <v>0.59599999999999997</v>
      </c>
      <c r="I34" s="4">
        <f t="shared" si="21"/>
        <v>0.59499999999999997</v>
      </c>
      <c r="J34" s="4">
        <f t="shared" si="24"/>
        <v>7.4161984870956693E-4</v>
      </c>
      <c r="K34" s="4">
        <f t="shared" si="22"/>
        <v>0.35402499999999998</v>
      </c>
      <c r="L34" s="4">
        <f t="shared" si="23"/>
        <v>8.8252761996438465E-4</v>
      </c>
    </row>
    <row r="35" spans="1:12" x14ac:dyDescent="0.2">
      <c r="A35" s="1">
        <v>4</v>
      </c>
      <c r="B35" s="4">
        <f t="shared" si="19"/>
        <v>0.60000000000000009</v>
      </c>
      <c r="C35" s="4">
        <f t="shared" si="20"/>
        <v>1E-3</v>
      </c>
      <c r="D35" s="1">
        <v>0.72699999999999998</v>
      </c>
      <c r="E35" s="1">
        <v>0.72599999999999998</v>
      </c>
      <c r="F35" s="1">
        <v>0.72499999999999998</v>
      </c>
      <c r="G35" s="1">
        <v>0.72299999999999998</v>
      </c>
      <c r="H35" s="1">
        <v>0.72699999999999998</v>
      </c>
      <c r="I35" s="4">
        <f t="shared" si="21"/>
        <v>0.72599999999999998</v>
      </c>
      <c r="J35" s="4">
        <f t="shared" si="24"/>
        <v>7.7459666924148407E-4</v>
      </c>
      <c r="K35" s="4">
        <f t="shared" si="22"/>
        <v>0.52707599999999999</v>
      </c>
      <c r="L35" s="4">
        <f t="shared" si="23"/>
        <v>1.1247143637386349E-3</v>
      </c>
    </row>
    <row r="36" spans="1:12" x14ac:dyDescent="0.2">
      <c r="A36" s="1">
        <v>5</v>
      </c>
      <c r="B36" s="4">
        <f t="shared" si="19"/>
        <v>0.8</v>
      </c>
      <c r="C36" s="4">
        <f t="shared" si="20"/>
        <v>1.1180339887498947E-3</v>
      </c>
      <c r="D36" s="1">
        <v>0.84599999999999997</v>
      </c>
      <c r="E36" s="1">
        <v>0.84499999999999997</v>
      </c>
      <c r="F36" s="1">
        <v>0.84399999999999997</v>
      </c>
      <c r="G36" s="1">
        <v>0.84099999999999997</v>
      </c>
      <c r="H36" s="1">
        <v>0.84599999999999997</v>
      </c>
      <c r="I36" s="4">
        <f t="shared" si="21"/>
        <v>0.84499999999999997</v>
      </c>
      <c r="J36" s="4">
        <f t="shared" si="24"/>
        <v>9.7467943448089733E-4</v>
      </c>
      <c r="K36" s="4">
        <f t="shared" si="22"/>
        <v>0.71402499999999991</v>
      </c>
      <c r="L36" s="4">
        <f t="shared" si="23"/>
        <v>1.6472082442727165E-3</v>
      </c>
    </row>
    <row r="39" spans="1:12" x14ac:dyDescent="0.2">
      <c r="A39" s="1" t="s">
        <v>27</v>
      </c>
      <c r="B39" s="1" t="s">
        <v>13</v>
      </c>
      <c r="C39" s="1" t="s">
        <v>14</v>
      </c>
      <c r="D39" s="1" t="s">
        <v>15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J39" s="1" t="s">
        <v>21</v>
      </c>
      <c r="K39" s="1" t="s">
        <v>22</v>
      </c>
      <c r="L39" s="1" t="s">
        <v>23</v>
      </c>
    </row>
    <row r="40" spans="1:12" x14ac:dyDescent="0.2">
      <c r="A40" s="1">
        <v>1</v>
      </c>
      <c r="B40" s="4">
        <f t="shared" ref="B40:B44" si="25">$B$9*(A40-1)</f>
        <v>0</v>
      </c>
      <c r="C40" s="4">
        <f t="shared" ref="C40:C44" si="26">SQRT($C$9^2*A40)</f>
        <v>5.0000000000000001E-4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2">
        <f t="shared" ref="I40:I44" si="27">MEDIAN(D40:H40)</f>
        <v>0</v>
      </c>
      <c r="J40" s="2">
        <f>1/2*SQRT((I40-D40)^2+(I40-E40)^2+(I40-F40)^2+(I40-G40)^2+(I40-H40)^2)</f>
        <v>0</v>
      </c>
      <c r="K40" s="2">
        <f t="shared" ref="K40:K44" si="28">I40^2</f>
        <v>0</v>
      </c>
      <c r="L40" s="2">
        <f t="shared" ref="L40:L44" si="29">2*I40*J40</f>
        <v>0</v>
      </c>
    </row>
    <row r="41" spans="1:12" x14ac:dyDescent="0.2">
      <c r="A41" s="1">
        <v>2</v>
      </c>
      <c r="B41" s="4">
        <f t="shared" si="25"/>
        <v>0.2</v>
      </c>
      <c r="C41" s="4">
        <f t="shared" si="26"/>
        <v>7.0710678118654751E-4</v>
      </c>
      <c r="D41" s="1">
        <v>0.57099999999999995</v>
      </c>
      <c r="E41" s="1">
        <v>0.58099999999999996</v>
      </c>
      <c r="F41" s="1">
        <v>0.58699999999999997</v>
      </c>
      <c r="G41" s="1">
        <v>0.58099999999999996</v>
      </c>
      <c r="H41" s="1">
        <v>0.58799999999999997</v>
      </c>
      <c r="I41" s="2">
        <f t="shared" si="27"/>
        <v>0.58099999999999996</v>
      </c>
      <c r="J41" s="2">
        <f t="shared" ref="J41:J44" si="30">1/(2*SQRT(5))*SQRT((I41-D41)^2+(I41-E41)^2+(I41-F41)^2+(I41-G41)^2+(I41-H41)^2)</f>
        <v>3.0413812651491124E-3</v>
      </c>
      <c r="K41" s="2">
        <f t="shared" si="28"/>
        <v>0.33756099999999994</v>
      </c>
      <c r="L41" s="2">
        <f t="shared" si="29"/>
        <v>3.5340850301032686E-3</v>
      </c>
    </row>
    <row r="42" spans="1:12" x14ac:dyDescent="0.2">
      <c r="A42" s="1">
        <v>3</v>
      </c>
      <c r="B42" s="4">
        <f t="shared" si="25"/>
        <v>0.4</v>
      </c>
      <c r="C42" s="4">
        <f t="shared" si="26"/>
        <v>8.660254037844387E-4</v>
      </c>
      <c r="D42" s="1">
        <v>0.81599999999999995</v>
      </c>
      <c r="E42" s="1">
        <v>0.83399999999999996</v>
      </c>
      <c r="F42" s="1">
        <v>0.84199999999999997</v>
      </c>
      <c r="G42" s="1">
        <v>0.83599999999999997</v>
      </c>
      <c r="H42" s="1">
        <v>0.84199999999999997</v>
      </c>
      <c r="I42" s="2">
        <f t="shared" si="27"/>
        <v>0.83599999999999997</v>
      </c>
      <c r="J42" s="2">
        <f t="shared" si="30"/>
        <v>4.8785243670601908E-3</v>
      </c>
      <c r="K42" s="2">
        <f t="shared" si="28"/>
        <v>0.69889599999999996</v>
      </c>
      <c r="L42" s="2">
        <f t="shared" si="29"/>
        <v>8.156892741724639E-3</v>
      </c>
    </row>
    <row r="43" spans="1:12" x14ac:dyDescent="0.2">
      <c r="A43" s="1">
        <v>4</v>
      </c>
      <c r="B43" s="4">
        <f t="shared" si="25"/>
        <v>0.60000000000000009</v>
      </c>
      <c r="C43" s="4">
        <f t="shared" si="26"/>
        <v>1E-3</v>
      </c>
      <c r="D43" s="1">
        <v>0.995</v>
      </c>
      <c r="E43" s="1">
        <v>1.0189999999999999</v>
      </c>
      <c r="F43" s="1">
        <v>1.028</v>
      </c>
      <c r="G43" s="1">
        <v>1.0209999999999999</v>
      </c>
      <c r="H43" s="1">
        <v>1.028</v>
      </c>
      <c r="I43" s="2">
        <f t="shared" si="27"/>
        <v>1.0209999999999999</v>
      </c>
      <c r="J43" s="2">
        <f t="shared" si="30"/>
        <v>6.2369864518050646E-3</v>
      </c>
      <c r="K43" s="2">
        <f t="shared" si="28"/>
        <v>1.0424409999999997</v>
      </c>
      <c r="L43" s="2">
        <f t="shared" si="29"/>
        <v>1.273592633458594E-2</v>
      </c>
    </row>
    <row r="44" spans="1:12" x14ac:dyDescent="0.2">
      <c r="A44" s="1">
        <v>5</v>
      </c>
      <c r="B44" s="1">
        <f t="shared" si="25"/>
        <v>0.8</v>
      </c>
      <c r="C44" s="1">
        <f t="shared" si="26"/>
        <v>1.1180339887498947E-3</v>
      </c>
      <c r="D44" s="1">
        <v>1.157</v>
      </c>
      <c r="E44" s="1">
        <v>1.1859999999999999</v>
      </c>
      <c r="F44" s="1">
        <v>1.196</v>
      </c>
      <c r="G44" s="1">
        <v>1.1890000000000001</v>
      </c>
      <c r="H44" s="1">
        <v>1.196</v>
      </c>
      <c r="I44" s="2">
        <f t="shared" si="27"/>
        <v>1.1890000000000001</v>
      </c>
      <c r="J44" s="2">
        <f t="shared" si="30"/>
        <v>7.5199734042082885E-3</v>
      </c>
      <c r="K44" s="2">
        <f t="shared" si="28"/>
        <v>1.4137210000000002</v>
      </c>
      <c r="L44" s="2">
        <f t="shared" si="29"/>
        <v>1.7882496755207311E-2</v>
      </c>
    </row>
    <row r="46" spans="1:12" x14ac:dyDescent="0.2">
      <c r="A46" s="1" t="s">
        <v>28</v>
      </c>
      <c r="B46" s="1" t="s">
        <v>13</v>
      </c>
      <c r="C46" s="1" t="s">
        <v>14</v>
      </c>
      <c r="D46" s="1" t="s">
        <v>15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J46" s="1" t="s">
        <v>21</v>
      </c>
      <c r="K46" s="1" t="s">
        <v>22</v>
      </c>
      <c r="L46" s="1" t="s">
        <v>23</v>
      </c>
    </row>
    <row r="47" spans="1:12" x14ac:dyDescent="0.2">
      <c r="A47" s="1">
        <v>1</v>
      </c>
      <c r="B47" s="4">
        <f t="shared" ref="B47:B51" si="31">$B$9*(A47-1)</f>
        <v>0</v>
      </c>
      <c r="C47" s="4">
        <f t="shared" ref="C47:C51" si="32">SQRT($C$9^2*A47)</f>
        <v>5.0000000000000001E-4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2">
        <f t="shared" ref="I47:I51" si="33">MEDIAN(D47:H47)</f>
        <v>0</v>
      </c>
      <c r="J47" s="2">
        <f>1/2*SQRT((I47-D47)^2+(I47-E47)^2+(I47-F47)^2+(I47-G47)^2+(I47-H47)^2)</f>
        <v>0</v>
      </c>
      <c r="K47" s="2">
        <f t="shared" ref="K47:K51" si="34">I47^2</f>
        <v>0</v>
      </c>
      <c r="L47" s="2">
        <f t="shared" ref="L47:L51" si="35">2*I47*J47</f>
        <v>0</v>
      </c>
    </row>
    <row r="48" spans="1:12" x14ac:dyDescent="0.2">
      <c r="A48" s="1">
        <v>2</v>
      </c>
      <c r="B48" s="4">
        <f t="shared" si="31"/>
        <v>0.2</v>
      </c>
      <c r="C48" s="4">
        <f t="shared" si="32"/>
        <v>7.0710678118654751E-4</v>
      </c>
      <c r="D48" s="1">
        <v>0.878</v>
      </c>
      <c r="E48" s="1">
        <v>0.878</v>
      </c>
      <c r="F48" s="1">
        <v>0.879</v>
      </c>
      <c r="G48" s="1">
        <v>0.876</v>
      </c>
      <c r="H48" s="1">
        <v>0.874</v>
      </c>
      <c r="I48" s="2">
        <f t="shared" si="33"/>
        <v>0.878</v>
      </c>
      <c r="J48" s="2">
        <f t="shared" ref="J48:J51" si="36">1/(2*SQRT(5))*SQRT((I48-D48)^2+(I48-E48)^2+(I48-F48)^2+(I48-G48)^2+(I48-H48)^2)</f>
        <v>1.0246950765959606E-3</v>
      </c>
      <c r="K48" s="2">
        <f t="shared" si="34"/>
        <v>0.77088400000000001</v>
      </c>
      <c r="L48" s="2">
        <f t="shared" si="35"/>
        <v>1.799364554502507E-3</v>
      </c>
    </row>
    <row r="49" spans="1:12" x14ac:dyDescent="0.2">
      <c r="A49" s="1">
        <v>3</v>
      </c>
      <c r="B49" s="4">
        <f t="shared" si="31"/>
        <v>0.4</v>
      </c>
      <c r="C49" s="4">
        <f t="shared" si="32"/>
        <v>8.660254037844387E-4</v>
      </c>
      <c r="D49" s="1">
        <v>1.25</v>
      </c>
      <c r="E49" s="1">
        <v>1.2509999999999999</v>
      </c>
      <c r="F49" s="1">
        <v>1.2509999999999999</v>
      </c>
      <c r="G49" s="1">
        <v>1.25</v>
      </c>
      <c r="H49" s="1">
        <v>1.248</v>
      </c>
      <c r="I49" s="2">
        <f t="shared" si="33"/>
        <v>1.25</v>
      </c>
      <c r="J49" s="2">
        <f t="shared" si="36"/>
        <v>5.4772255750514638E-4</v>
      </c>
      <c r="K49" s="2">
        <f t="shared" si="34"/>
        <v>1.5625</v>
      </c>
      <c r="L49" s="2">
        <f t="shared" si="35"/>
        <v>1.3693063937628659E-3</v>
      </c>
    </row>
    <row r="50" spans="1:12" x14ac:dyDescent="0.2">
      <c r="A50" s="1">
        <v>4</v>
      </c>
      <c r="B50" s="4">
        <f t="shared" si="31"/>
        <v>0.60000000000000009</v>
      </c>
      <c r="C50" s="4">
        <f t="shared" si="32"/>
        <v>1E-3</v>
      </c>
      <c r="D50" s="1">
        <v>1.5209999999999999</v>
      </c>
      <c r="E50" s="1">
        <v>1.522</v>
      </c>
      <c r="F50" s="1">
        <v>1.522</v>
      </c>
      <c r="G50" s="1">
        <v>1.5209999999999999</v>
      </c>
      <c r="H50" s="1">
        <v>1.5189999999999999</v>
      </c>
      <c r="I50" s="2">
        <f t="shared" si="33"/>
        <v>1.5209999999999999</v>
      </c>
      <c r="J50" s="2">
        <f t="shared" si="36"/>
        <v>5.4772255750518692E-4</v>
      </c>
      <c r="K50" s="2">
        <f t="shared" si="34"/>
        <v>2.3134409999999996</v>
      </c>
      <c r="L50" s="2">
        <f t="shared" si="35"/>
        <v>1.6661720199307784E-3</v>
      </c>
    </row>
    <row r="51" spans="1:12" x14ac:dyDescent="0.2">
      <c r="A51" s="1">
        <v>5</v>
      </c>
      <c r="B51" s="1">
        <f t="shared" si="31"/>
        <v>0.8</v>
      </c>
      <c r="C51" s="1">
        <f t="shared" si="32"/>
        <v>1.1180339887498947E-3</v>
      </c>
      <c r="D51" s="1">
        <v>1.7669999999999999</v>
      </c>
      <c r="E51" s="1">
        <v>1.768</v>
      </c>
      <c r="F51" s="1">
        <v>1.768</v>
      </c>
      <c r="G51" s="1">
        <v>1.768</v>
      </c>
      <c r="H51" s="1">
        <v>1.7649999999999999</v>
      </c>
      <c r="I51" s="2">
        <f t="shared" si="33"/>
        <v>1.768</v>
      </c>
      <c r="J51" s="2">
        <f t="shared" si="36"/>
        <v>7.0710678118657961E-4</v>
      </c>
      <c r="K51" s="2">
        <f t="shared" si="34"/>
        <v>3.1258240000000002</v>
      </c>
      <c r="L51" s="2">
        <f t="shared" si="35"/>
        <v>2.5003295782757454E-3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"/>
  <sheetViews>
    <sheetView tabSelected="1" workbookViewId="0">
      <selection activeCell="M10" sqref="M10"/>
    </sheetView>
  </sheetViews>
  <sheetFormatPr defaultColWidth="12.5703125" defaultRowHeight="15.75" customHeight="1" x14ac:dyDescent="0.2"/>
  <sheetData>
    <row r="1" spans="1:14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2">
      <c r="A2" s="3">
        <f>'EXP 1'!B11</f>
        <v>0</v>
      </c>
      <c r="B2" s="3">
        <f>0.0005</f>
        <v>5.0000000000000001E-4</v>
      </c>
      <c r="C2" s="2">
        <f>'EXP 1'!K11</f>
        <v>0</v>
      </c>
      <c r="D2" s="6">
        <f>'EXP 1'!L11</f>
        <v>0</v>
      </c>
      <c r="E2" s="7">
        <f>'EXP 1'!K18</f>
        <v>0</v>
      </c>
      <c r="F2" s="7">
        <f>'EXP 1'!L18</f>
        <v>0</v>
      </c>
      <c r="G2" s="8">
        <f>'EXP 1'!K25</f>
        <v>0</v>
      </c>
      <c r="H2" s="8">
        <f>'EXP 1'!L25</f>
        <v>0</v>
      </c>
      <c r="I2" s="7">
        <f>'EXP 1'!K32</f>
        <v>0</v>
      </c>
      <c r="J2" s="7">
        <f>'EXP 1'!L32</f>
        <v>0</v>
      </c>
      <c r="K2" s="6">
        <f>'EXP 1'!K40</f>
        <v>0</v>
      </c>
      <c r="L2" s="6">
        <f>'EXP 1'!L40</f>
        <v>0</v>
      </c>
      <c r="M2" s="6">
        <f>'EXP 1'!K47</f>
        <v>0</v>
      </c>
      <c r="N2" s="6">
        <f>'EXP 1'!L47</f>
        <v>0</v>
      </c>
    </row>
    <row r="3" spans="1:14" x14ac:dyDescent="0.2">
      <c r="A3" s="3">
        <f>'EXP 1'!B12</f>
        <v>0.2</v>
      </c>
      <c r="B3" s="3">
        <f>'EXP 1'!C12</f>
        <v>5.0000000000000001E-4</v>
      </c>
      <c r="C3" s="2">
        <f>'EXP 1'!K12</f>
        <v>2.39878144</v>
      </c>
      <c r="D3" s="6">
        <f>'EXP 1'!L12</f>
        <v>3.8295156627939218E-2</v>
      </c>
      <c r="E3" s="7">
        <f>'EXP 1'!K19</f>
        <v>0.46512400000000009</v>
      </c>
      <c r="F3" s="7">
        <f>'EXP 1'!L19</f>
        <v>6.8200000000000086E-4</v>
      </c>
      <c r="G3" s="7">
        <f>'EXP 1'!K26</f>
        <v>0.25</v>
      </c>
      <c r="H3" s="7">
        <f>'EXP 1'!L26</f>
        <v>7.4161984870956693E-4</v>
      </c>
      <c r="I3" s="7">
        <f>'EXP 1'!K33</f>
        <v>0.17222499999999999</v>
      </c>
      <c r="J3" s="9">
        <f>'EXP 1'!L33</f>
        <v>1.8559364213248269E-4</v>
      </c>
      <c r="K3" s="7">
        <f>'EXP 1'!K41</f>
        <v>0.33756099999999994</v>
      </c>
      <c r="L3" s="7">
        <f>'EXP 1'!L41</f>
        <v>3.5340850301032686E-3</v>
      </c>
      <c r="M3" s="7">
        <f>'EXP 1'!K48</f>
        <v>0.77088400000000001</v>
      </c>
      <c r="N3" s="7">
        <f>'EXP 1'!L48</f>
        <v>1.799364554502507E-3</v>
      </c>
    </row>
    <row r="4" spans="1:14" x14ac:dyDescent="0.2">
      <c r="A4" s="3">
        <f>'EXP 1'!B13</f>
        <v>0.4</v>
      </c>
      <c r="B4" s="3">
        <f>'EXP 1'!C13</f>
        <v>7.0710678118654751E-4</v>
      </c>
      <c r="C4" s="2">
        <f>'EXP 1'!K13</f>
        <v>4.7785959999999994</v>
      </c>
      <c r="D4" s="6">
        <f>'EXP 1'!L13</f>
        <v>1.4533201409187029E-2</v>
      </c>
      <c r="E4" s="7">
        <f>'EXP 1'!K20</f>
        <v>0.93122499999999997</v>
      </c>
      <c r="F4" s="7">
        <f>'EXP 1'!L20</f>
        <v>1.0571045359849716E-3</v>
      </c>
      <c r="G4" s="7">
        <f>'EXP 1'!K27</f>
        <v>0.50979599999999992</v>
      </c>
      <c r="H4" s="7">
        <f>'EXP 1'!L27</f>
        <v>9.5793152156091075E-4</v>
      </c>
      <c r="I4" s="7">
        <f>'EXP 1'!K34</f>
        <v>0.35402499999999998</v>
      </c>
      <c r="J4" s="7">
        <f>'EXP 1'!L34</f>
        <v>8.8252761996438465E-4</v>
      </c>
      <c r="K4" s="6">
        <f>'EXP 1'!K42</f>
        <v>0.69889599999999996</v>
      </c>
      <c r="L4" s="6">
        <f>'EXP 1'!L42</f>
        <v>8.156892741724639E-3</v>
      </c>
      <c r="M4" s="7">
        <f>'EXP 1'!K49</f>
        <v>1.5625</v>
      </c>
      <c r="N4" s="7">
        <f>'EXP 1'!L49</f>
        <v>1.3693063937628659E-3</v>
      </c>
    </row>
    <row r="5" spans="1:14" x14ac:dyDescent="0.2">
      <c r="A5" s="3">
        <f>'EXP 1'!B14</f>
        <v>0.60000000000000009</v>
      </c>
      <c r="B5" s="3">
        <f>'EXP 1'!C14</f>
        <v>8.660254037844387E-4</v>
      </c>
      <c r="C5" s="2">
        <f>'EXP 1'!K14</f>
        <v>7.0278009999999993</v>
      </c>
      <c r="D5" s="6">
        <f>'EXP 1'!L14</f>
        <v>1.8745400769255439E-2</v>
      </c>
      <c r="E5" s="7">
        <f>'EXP 1'!K21</f>
        <v>1.3806250000000002</v>
      </c>
      <c r="F5" s="7">
        <f>'EXP 1'!L21</f>
        <v>1.2871480101371417E-3</v>
      </c>
      <c r="G5" s="7">
        <f>'EXP 1'!K28</f>
        <v>0.75864100000000001</v>
      </c>
      <c r="H5" s="7">
        <f>'EXP 1'!L28</f>
        <v>1.1685691250413912E-3</v>
      </c>
      <c r="I5" s="7">
        <f>'EXP 1'!K35</f>
        <v>0.52707599999999999</v>
      </c>
      <c r="J5" s="7">
        <f>'EXP 1'!L35</f>
        <v>1.1247143637386349E-3</v>
      </c>
      <c r="K5" s="6">
        <f>'EXP 1'!K43</f>
        <v>1.0424409999999997</v>
      </c>
      <c r="L5" s="6">
        <f>'EXP 1'!L43</f>
        <v>1.273592633458594E-2</v>
      </c>
      <c r="M5" s="7">
        <f>'EXP 1'!K50</f>
        <v>2.3134409999999996</v>
      </c>
      <c r="N5" s="7">
        <f>'EXP 1'!L50</f>
        <v>1.6661720199307784E-3</v>
      </c>
    </row>
    <row r="6" spans="1:14" x14ac:dyDescent="0.2">
      <c r="A6" s="3">
        <f>'EXP 1'!B15</f>
        <v>0.8</v>
      </c>
      <c r="B6" s="4">
        <f>'EXP 1'!C15</f>
        <v>1E-3</v>
      </c>
      <c r="C6" s="2">
        <f>'EXP 1'!K15</f>
        <v>9.4433290000000003</v>
      </c>
      <c r="D6" s="6">
        <f>'EXP 1'!L15</f>
        <v>2.3200641219587315E-2</v>
      </c>
      <c r="E6" s="7">
        <f>'EXP 1'!K22</f>
        <v>1.8659560000000004</v>
      </c>
      <c r="F6" s="7">
        <f>'EXP 1'!L22</f>
        <v>1.3660000000000319E-3</v>
      </c>
      <c r="G6" s="7">
        <f>'EXP 1'!K29</f>
        <v>1.0261689999999999</v>
      </c>
      <c r="H6" s="7">
        <f>'EXP 1'!L29</f>
        <v>1.3590821167243903E-3</v>
      </c>
      <c r="I6" s="7">
        <f>'EXP 1'!K36</f>
        <v>0.71402499999999991</v>
      </c>
      <c r="J6" s="7">
        <f>'EXP 1'!L36</f>
        <v>1.6472082442727165E-3</v>
      </c>
      <c r="K6" s="6">
        <f>'EXP 1'!K44</f>
        <v>1.4137210000000002</v>
      </c>
      <c r="L6" s="6">
        <f>'EXP 1'!L44</f>
        <v>1.7882496755207311E-2</v>
      </c>
      <c r="M6" s="7">
        <f>'EXP 1'!K51</f>
        <v>3.1258240000000002</v>
      </c>
      <c r="N6" s="7">
        <f>'EXP 1'!L51</f>
        <v>2.5003295782757454E-3</v>
      </c>
    </row>
    <row r="7" spans="1:14" x14ac:dyDescent="0.2">
      <c r="D7" s="10"/>
      <c r="N7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 1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2022-10-02T17:59:27Z</dcterms:modified>
</cp:coreProperties>
</file>