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 1" sheetId="1" r:id="rId4"/>
    <sheet state="visible" name="TABELAS" sheetId="2" r:id="rId5"/>
  </sheets>
  <definedNames/>
  <calcPr/>
</workbook>
</file>

<file path=xl/sharedStrings.xml><?xml version="1.0" encoding="utf-8"?>
<sst xmlns="http://schemas.openxmlformats.org/spreadsheetml/2006/main" count="85" uniqueCount="40">
  <si>
    <t>-</t>
  </si>
  <si>
    <t>m(g)</t>
  </si>
  <si>
    <t>inc(g)</t>
  </si>
  <si>
    <t>M</t>
  </si>
  <si>
    <t>a</t>
  </si>
  <si>
    <t>&gt;</t>
  </si>
  <si>
    <t>m</t>
  </si>
  <si>
    <t>u</t>
  </si>
  <si>
    <t>m_i</t>
  </si>
  <si>
    <t>M_T</t>
  </si>
  <si>
    <t>cm</t>
  </si>
  <si>
    <t>sensores (m)</t>
  </si>
  <si>
    <t>M = 201+8*10</t>
  </si>
  <si>
    <t>d (m)</t>
  </si>
  <si>
    <t>inc_d (m)</t>
  </si>
  <si>
    <t>t_1</t>
  </si>
  <si>
    <t>t_2</t>
  </si>
  <si>
    <t>t_3</t>
  </si>
  <si>
    <t>t_4</t>
  </si>
  <si>
    <t>t_5</t>
  </si>
  <si>
    <t>tempo</t>
  </si>
  <si>
    <t>inc_t</t>
  </si>
  <si>
    <t>t^2</t>
  </si>
  <si>
    <t>inc_t^2</t>
  </si>
  <si>
    <t>M-1</t>
  </si>
  <si>
    <t>M-2-1</t>
  </si>
  <si>
    <t>M-4-2-1</t>
  </si>
  <si>
    <t>M-10-4-2-1</t>
  </si>
  <si>
    <t>x (m)</t>
  </si>
  <si>
    <t>e_x</t>
  </si>
  <si>
    <t>t1</t>
  </si>
  <si>
    <t>et1</t>
  </si>
  <si>
    <t>t2</t>
  </si>
  <si>
    <t>et2</t>
  </si>
  <si>
    <t>t3</t>
  </si>
  <si>
    <t>et3</t>
  </si>
  <si>
    <t>t4</t>
  </si>
  <si>
    <t>et4</t>
  </si>
  <si>
    <t>t5</t>
  </si>
  <si>
    <t>et5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</si>
</sst>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F7981D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0" fontId="1" numFmtId="164" xfId="0" applyFont="1" applyNumberFormat="1"/>
    <xf borderId="0" fillId="2" fontId="2" numFmtId="2" xfId="0" applyFill="1" applyFont="1" applyNumberFormat="1"/>
    <xf borderId="0" fillId="2" fontId="2" numFmtId="165" xfId="0" applyFont="1" applyNumberFormat="1"/>
    <xf borderId="0" fillId="2" fontId="2" numFmtId="166" xfId="0" applyFont="1" applyNumberFormat="1"/>
    <xf borderId="0" fillId="2" fontId="2" numFmtId="0" xfId="0" applyFont="1"/>
    <xf borderId="0" fillId="2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Gráfico de t^2(s^2) VS x(m)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TABELAS!$C$2:$C$6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TABELAS!$E$2:$E$6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TABELAS!$G$2:$G$6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TABELAS!$I$2:$I$6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TABELAS!$A$2:$A$6</c:f>
            </c:strRef>
          </c:cat>
          <c:val>
            <c:numRef>
              <c:f>TABELAS!$K$2:$K$6</c:f>
              <c:numCache/>
            </c:numRef>
          </c:val>
        </c:ser>
        <c:ser>
          <c:idx val="5"/>
          <c:order val="5"/>
          <c:cat>
            <c:strRef>
              <c:f>TABELAS!$A$2:$A$6</c:f>
            </c:strRef>
          </c:cat>
          <c:val>
            <c:numRef>
              <c:f>TABELAS!$M$2:$M$6</c:f>
              <c:numCache/>
            </c:numRef>
          </c:val>
        </c:ser>
        <c:axId val="650344850"/>
        <c:axId val="1928484245"/>
      </c:barChart>
      <c:catAx>
        <c:axId val="650344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>
                    <a:solidFill>
                      <a:srgbClr val="000000"/>
                    </a:solidFill>
                    <a:latin typeface="+mn-lt"/>
                  </a:rPr>
                  <a:t>x(m)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28484245"/>
      </c:catAx>
      <c:valAx>
        <c:axId val="1928484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t^2(s^2)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344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6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B2" s="1" t="s">
        <v>1</v>
      </c>
      <c r="C2" s="1" t="s">
        <v>2</v>
      </c>
    </row>
    <row r="3">
      <c r="A3" s="1" t="s">
        <v>3</v>
      </c>
      <c r="B3" s="1">
        <v>201.11</v>
      </c>
      <c r="C3" s="1">
        <v>0.01</v>
      </c>
      <c r="E3" s="1" t="s">
        <v>4</v>
      </c>
      <c r="F3" s="2">
        <f>B4*9.8/(B7)</f>
        <v>0.1799546169</v>
      </c>
      <c r="G3" s="1" t="s">
        <v>5</v>
      </c>
      <c r="H3" s="2">
        <f>1/F3</f>
        <v>5.556956623</v>
      </c>
    </row>
    <row r="4">
      <c r="A4" s="1" t="s">
        <v>6</v>
      </c>
      <c r="B4" s="1">
        <v>5.26</v>
      </c>
      <c r="E4" s="1" t="s">
        <v>4</v>
      </c>
      <c r="F4" s="2">
        <f>(B4+20)*9.8/(B7)</f>
        <v>0.8641927038</v>
      </c>
      <c r="J4" s="1">
        <v>1.56</v>
      </c>
    </row>
    <row r="5">
      <c r="A5" s="1" t="s">
        <v>7</v>
      </c>
      <c r="B5" s="1">
        <v>10.01</v>
      </c>
    </row>
    <row r="6">
      <c r="A6" s="1" t="s">
        <v>8</v>
      </c>
      <c r="B6" s="2">
        <f>B4+2*B5</f>
        <v>25.28</v>
      </c>
      <c r="C6" s="2">
        <f>C3*sqrt(1+4)</f>
        <v>0.02236067977</v>
      </c>
    </row>
    <row r="7">
      <c r="A7" s="1" t="s">
        <v>9</v>
      </c>
      <c r="B7" s="3">
        <f>B3+B4+8*B5</f>
        <v>286.45</v>
      </c>
      <c r="C7" s="3">
        <f>C3*sqrt(3)</f>
        <v>0.01732050808</v>
      </c>
      <c r="E7" s="2">
        <f>B3+8*B8</f>
        <v>361.11</v>
      </c>
      <c r="F7" s="2">
        <f>SQRT(C7^2+(C8*8)^2)</f>
        <v>0.4003748244</v>
      </c>
    </row>
    <row r="8">
      <c r="A8" s="1" t="s">
        <v>10</v>
      </c>
      <c r="B8" s="1">
        <v>20.0</v>
      </c>
      <c r="C8" s="1">
        <v>0.05</v>
      </c>
      <c r="E8" s="2">
        <f>E7-20</f>
        <v>341.11</v>
      </c>
      <c r="F8" s="2">
        <f>sqrt(F7^2+(C8*2)^2)</f>
        <v>0.4126742056</v>
      </c>
      <c r="G8" s="2">
        <f>B4+20</f>
        <v>25.26</v>
      </c>
      <c r="H8" s="2">
        <f>SQRT(C3^2+(2*C8)^2)</f>
        <v>0.1004987562</v>
      </c>
    </row>
    <row r="9">
      <c r="A9" s="1" t="s">
        <v>11</v>
      </c>
      <c r="B9" s="1">
        <f t="shared" ref="B9:C9" si="1">B8/100</f>
        <v>0.2</v>
      </c>
      <c r="C9" s="2">
        <f t="shared" si="1"/>
        <v>0.0005</v>
      </c>
    </row>
    <row r="10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</row>
    <row r="11">
      <c r="A11" s="1">
        <v>1.0</v>
      </c>
      <c r="B11" s="4">
        <f t="shared" ref="B11:B15" si="2">$B$9*(A11-1)</f>
        <v>0</v>
      </c>
      <c r="C11" s="4">
        <f t="shared" ref="C11:C15" si="3">SQRT($C$9^2*(A11-1))</f>
        <v>0</v>
      </c>
      <c r="D11" s="1">
        <v>0.0</v>
      </c>
      <c r="E11" s="1">
        <v>0.0</v>
      </c>
      <c r="F11" s="1">
        <v>0.0</v>
      </c>
      <c r="H11" s="1">
        <v>0.0</v>
      </c>
      <c r="I11" s="5">
        <f>MEDIAN(D11:H11)</f>
        <v>0</v>
      </c>
      <c r="J11" s="3">
        <f t="shared" ref="J11:J15" si="4">1/(2*sqrt(5))*SQRT((I11-D11)^2+(I11-E11)^2+(I11-F11)^2+(I11-G11)^2+(I11-H11)^2)</f>
        <v>0</v>
      </c>
      <c r="K11" s="3">
        <f t="shared" ref="K11:K15" si="5">I11^2</f>
        <v>0</v>
      </c>
      <c r="L11" s="3">
        <f t="shared" ref="L11:L15" si="6">2*I11*J11</f>
        <v>0</v>
      </c>
    </row>
    <row r="12">
      <c r="A12" s="1">
        <v>2.0</v>
      </c>
      <c r="B12" s="4">
        <f t="shared" si="2"/>
        <v>0.2</v>
      </c>
      <c r="C12" s="4">
        <f t="shared" si="3"/>
        <v>0.0005</v>
      </c>
      <c r="D12" s="1">
        <v>1.469</v>
      </c>
      <c r="E12" s="1">
        <v>1.467</v>
      </c>
      <c r="F12" s="1">
        <v>1.45</v>
      </c>
      <c r="G12" s="1">
        <v>1.473</v>
      </c>
      <c r="H12" s="1">
        <v>1.454</v>
      </c>
      <c r="I12" s="3">
        <f>SUM(D12:H12)/5</f>
        <v>1.4626</v>
      </c>
      <c r="J12" s="3">
        <f t="shared" si="4"/>
        <v>0.004478839135</v>
      </c>
      <c r="K12" s="3">
        <f t="shared" si="5"/>
        <v>2.13919876</v>
      </c>
      <c r="L12" s="3">
        <f t="shared" si="6"/>
        <v>0.01310150024</v>
      </c>
    </row>
    <row r="13">
      <c r="A13" s="1">
        <v>3.0</v>
      </c>
      <c r="B13" s="4">
        <f t="shared" si="2"/>
        <v>0.4</v>
      </c>
      <c r="C13" s="4">
        <f t="shared" si="3"/>
        <v>0.0007071067812</v>
      </c>
      <c r="D13" s="1">
        <v>2.09</v>
      </c>
      <c r="E13" s="1">
        <v>2.086</v>
      </c>
      <c r="F13" s="1">
        <v>2.072</v>
      </c>
      <c r="G13" s="1">
        <v>2.098</v>
      </c>
      <c r="H13" s="1">
        <v>2.078</v>
      </c>
      <c r="I13" s="5">
        <f t="shared" ref="I13:I15" si="7">MEDIAN(D13:H13)</f>
        <v>2.086</v>
      </c>
      <c r="J13" s="5">
        <f t="shared" si="4"/>
        <v>0.004582575695</v>
      </c>
      <c r="K13" s="3">
        <f t="shared" si="5"/>
        <v>4.351396</v>
      </c>
      <c r="L13" s="3">
        <f t="shared" si="6"/>
        <v>0.0191185058</v>
      </c>
    </row>
    <row r="14">
      <c r="A14" s="1">
        <v>4.0</v>
      </c>
      <c r="B14" s="4">
        <f t="shared" si="2"/>
        <v>0.6</v>
      </c>
      <c r="C14" s="4">
        <f t="shared" si="3"/>
        <v>0.0008660254038</v>
      </c>
      <c r="D14" s="1">
        <v>2.554</v>
      </c>
      <c r="E14" s="1">
        <v>2.552</v>
      </c>
      <c r="F14" s="1">
        <v>2.538</v>
      </c>
      <c r="G14" s="1">
        <v>2.562</v>
      </c>
      <c r="H14" s="1">
        <v>2.544</v>
      </c>
      <c r="I14" s="5">
        <f t="shared" si="7"/>
        <v>2.552</v>
      </c>
      <c r="J14" s="5">
        <f t="shared" si="4"/>
        <v>0.004266145802</v>
      </c>
      <c r="K14" s="3">
        <f t="shared" si="5"/>
        <v>6.512704</v>
      </c>
      <c r="L14" s="3">
        <f t="shared" si="6"/>
        <v>0.02177440817</v>
      </c>
    </row>
    <row r="15">
      <c r="A15" s="1">
        <v>5.0</v>
      </c>
      <c r="B15" s="4">
        <f t="shared" si="2"/>
        <v>0.8</v>
      </c>
      <c r="C15" s="4">
        <f t="shared" si="3"/>
        <v>0.001</v>
      </c>
      <c r="D15" s="1">
        <v>2.948</v>
      </c>
      <c r="E15" s="1">
        <v>2.944</v>
      </c>
      <c r="F15" s="1">
        <v>2.928</v>
      </c>
      <c r="G15" s="1">
        <v>2.955</v>
      </c>
      <c r="H15" s="1">
        <v>2.937</v>
      </c>
      <c r="I15" s="5">
        <f t="shared" si="7"/>
        <v>2.944</v>
      </c>
      <c r="J15" s="5">
        <f t="shared" si="4"/>
        <v>0.004701063709</v>
      </c>
      <c r="K15" s="3">
        <f t="shared" si="5"/>
        <v>8.667136</v>
      </c>
      <c r="L15" s="3">
        <f t="shared" si="6"/>
        <v>0.02767986312</v>
      </c>
    </row>
    <row r="17">
      <c r="A17" s="1" t="s">
        <v>24</v>
      </c>
      <c r="B17" s="1" t="s">
        <v>13</v>
      </c>
      <c r="C17" s="1" t="s">
        <v>14</v>
      </c>
      <c r="D17" s="1" t="s">
        <v>15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J17" s="1" t="s">
        <v>21</v>
      </c>
      <c r="K17" s="1" t="s">
        <v>22</v>
      </c>
      <c r="L17" s="1" t="s">
        <v>23</v>
      </c>
    </row>
    <row r="18">
      <c r="A18" s="1">
        <v>1.0</v>
      </c>
      <c r="B18" s="1">
        <f t="shared" ref="B18:B22" si="8">$B$9*(A18-1)</f>
        <v>0</v>
      </c>
      <c r="C18" s="6">
        <f t="shared" ref="C18:C22" si="9">SQRT($C$9^2*A18)</f>
        <v>0.0005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5">
        <f t="shared" ref="I18:I22" si="10">MEDIAN(D18:H18)</f>
        <v>0</v>
      </c>
      <c r="J18" s="5">
        <f>1/2*SQRT((I18-D18)^2+(I18-E18)^2+(I18-F18)^2+(I18-G18)^2+(I18-H18)^2)</f>
        <v>0</v>
      </c>
      <c r="K18" s="5">
        <f t="shared" ref="K18:K22" si="11">I18^2</f>
        <v>0</v>
      </c>
      <c r="L18" s="5">
        <f t="shared" ref="L18:L22" si="12">2*I18*J18</f>
        <v>0</v>
      </c>
    </row>
    <row r="19">
      <c r="A19" s="1">
        <v>2.0</v>
      </c>
      <c r="B19" s="1">
        <f t="shared" si="8"/>
        <v>0.2</v>
      </c>
      <c r="C19" s="6">
        <f t="shared" si="9"/>
        <v>0.0007071067812</v>
      </c>
      <c r="D19" s="1">
        <v>1.32</v>
      </c>
      <c r="E19" s="1">
        <v>1.32</v>
      </c>
      <c r="F19" s="1">
        <v>1.32</v>
      </c>
      <c r="G19" s="1">
        <v>1.328</v>
      </c>
      <c r="H19" s="1">
        <v>1.318</v>
      </c>
      <c r="I19" s="5">
        <f t="shared" si="10"/>
        <v>1.32</v>
      </c>
      <c r="J19" s="5">
        <f t="shared" ref="J19:J22" si="13">1/(2*sqrt(5))*SQRT((I19-D19)^2+(I19-E19)^2+(I19-F19)^2+(I19-G19)^2+(I19-H19)^2)</f>
        <v>0.001843908891</v>
      </c>
      <c r="K19" s="5">
        <f t="shared" si="11"/>
        <v>1.7424</v>
      </c>
      <c r="L19" s="5">
        <f t="shared" si="12"/>
        <v>0.004867919473</v>
      </c>
    </row>
    <row r="20">
      <c r="A20" s="1">
        <v>3.0</v>
      </c>
      <c r="B20" s="1">
        <f t="shared" si="8"/>
        <v>0.4</v>
      </c>
      <c r="C20" s="6">
        <f t="shared" si="9"/>
        <v>0.0008660254038</v>
      </c>
      <c r="D20" s="1">
        <v>1.889</v>
      </c>
      <c r="E20" s="1">
        <v>1.888</v>
      </c>
      <c r="F20" s="1">
        <v>1.888</v>
      </c>
      <c r="G20" s="1">
        <v>1.894</v>
      </c>
      <c r="H20" s="1">
        <v>1.879</v>
      </c>
      <c r="I20" s="5">
        <f t="shared" si="10"/>
        <v>1.888</v>
      </c>
      <c r="J20" s="5">
        <f t="shared" si="13"/>
        <v>0.00242899156</v>
      </c>
      <c r="K20" s="5">
        <f t="shared" si="11"/>
        <v>3.564544</v>
      </c>
      <c r="L20" s="5">
        <f t="shared" si="12"/>
        <v>0.009171872132</v>
      </c>
    </row>
    <row r="21">
      <c r="A21" s="1">
        <v>4.0</v>
      </c>
      <c r="B21" s="1">
        <f t="shared" si="8"/>
        <v>0.6</v>
      </c>
      <c r="C21" s="6">
        <f t="shared" si="9"/>
        <v>0.001</v>
      </c>
      <c r="D21" s="1">
        <v>2.308</v>
      </c>
      <c r="E21" s="1">
        <v>2.305</v>
      </c>
      <c r="F21" s="1">
        <v>2.307</v>
      </c>
      <c r="G21" s="1">
        <v>2.318</v>
      </c>
      <c r="H21" s="1">
        <v>2.301</v>
      </c>
      <c r="I21" s="5">
        <f t="shared" si="10"/>
        <v>2.307</v>
      </c>
      <c r="J21" s="5">
        <f t="shared" si="13"/>
        <v>0.002846049894</v>
      </c>
      <c r="K21" s="5">
        <f t="shared" si="11"/>
        <v>5.322249</v>
      </c>
      <c r="L21" s="5">
        <f t="shared" si="12"/>
        <v>0.01313167421</v>
      </c>
    </row>
    <row r="22">
      <c r="A22" s="1">
        <v>5.0</v>
      </c>
      <c r="B22" s="1">
        <f t="shared" si="8"/>
        <v>0.8</v>
      </c>
      <c r="C22" s="6">
        <f t="shared" si="9"/>
        <v>0.001118033989</v>
      </c>
      <c r="D22" s="1">
        <v>2.665</v>
      </c>
      <c r="E22" s="1">
        <v>2.668</v>
      </c>
      <c r="F22" s="1">
        <v>2.664</v>
      </c>
      <c r="G22" s="1">
        <v>2.678</v>
      </c>
      <c r="H22" s="1">
        <v>2.657</v>
      </c>
      <c r="I22" s="5">
        <f t="shared" si="10"/>
        <v>2.665</v>
      </c>
      <c r="J22" s="5">
        <f t="shared" si="13"/>
        <v>0.003485685012</v>
      </c>
      <c r="K22" s="5">
        <f t="shared" si="11"/>
        <v>7.102225</v>
      </c>
      <c r="L22" s="5">
        <f t="shared" si="12"/>
        <v>0.01857870111</v>
      </c>
    </row>
    <row r="24">
      <c r="A24" s="1" t="s">
        <v>25</v>
      </c>
      <c r="B24" s="1" t="s">
        <v>13</v>
      </c>
      <c r="C24" s="1" t="s">
        <v>14</v>
      </c>
      <c r="D24" s="1" t="s">
        <v>15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J24" s="1" t="s">
        <v>21</v>
      </c>
      <c r="K24" s="1" t="s">
        <v>22</v>
      </c>
      <c r="L24" s="1" t="s">
        <v>23</v>
      </c>
    </row>
    <row r="25">
      <c r="A25" s="1">
        <v>1.0</v>
      </c>
      <c r="B25" s="6">
        <f t="shared" ref="B25:B29" si="14">$B$9*(A25-1)</f>
        <v>0</v>
      </c>
      <c r="C25" s="4">
        <f t="shared" ref="C25:C29" si="15">SQRT($C$9^2*A25)</f>
        <v>0.0005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5">
        <f t="shared" ref="I25:I29" si="16">MEDIAN(D25:H25)</f>
        <v>0</v>
      </c>
      <c r="J25" s="5">
        <f>1/2*SQRT((I25-D25)^2+(I25-E25)^2+(I25-F25)^2+(I25-G25)^2+(I25-H25)^2)</f>
        <v>0</v>
      </c>
      <c r="K25" s="7">
        <f t="shared" ref="K25:K29" si="17">I25^2</f>
        <v>0</v>
      </c>
      <c r="L25" s="7">
        <f t="shared" ref="L25:L29" si="18">2*I25*J25</f>
        <v>0</v>
      </c>
    </row>
    <row r="26">
      <c r="A26" s="1">
        <v>2.0</v>
      </c>
      <c r="B26" s="6">
        <f t="shared" si="14"/>
        <v>0.2</v>
      </c>
      <c r="C26" s="4">
        <f t="shared" si="15"/>
        <v>0.0007071067812</v>
      </c>
      <c r="D26" s="1">
        <v>1.113</v>
      </c>
      <c r="E26" s="1">
        <v>1.114</v>
      </c>
      <c r="F26" s="1">
        <v>1.11</v>
      </c>
      <c r="G26" s="1">
        <v>1.101</v>
      </c>
      <c r="H26" s="1">
        <v>1.113</v>
      </c>
      <c r="I26" s="5">
        <f t="shared" si="16"/>
        <v>1.113</v>
      </c>
      <c r="J26" s="5">
        <f t="shared" ref="J26:J29" si="19">1/(2*sqrt(5))*SQRT((I26-D26)^2+(I26-E26)^2+(I26-F26)^2+(I26-G26)^2+(I26-H26)^2)</f>
        <v>0.002774887385</v>
      </c>
      <c r="K26" s="5">
        <f t="shared" si="17"/>
        <v>1.238769</v>
      </c>
      <c r="L26" s="5">
        <f t="shared" si="18"/>
        <v>0.006176899319</v>
      </c>
    </row>
    <row r="27">
      <c r="A27" s="1">
        <v>3.0</v>
      </c>
      <c r="B27" s="6">
        <f t="shared" si="14"/>
        <v>0.4</v>
      </c>
      <c r="C27" s="4">
        <f t="shared" si="15"/>
        <v>0.0008660254038</v>
      </c>
      <c r="D27" s="1">
        <v>1.594</v>
      </c>
      <c r="E27" s="1">
        <v>1.595</v>
      </c>
      <c r="F27" s="1">
        <v>1.588</v>
      </c>
      <c r="G27" s="1">
        <v>1.585</v>
      </c>
      <c r="H27" s="1">
        <v>1.591</v>
      </c>
      <c r="I27" s="5">
        <f t="shared" si="16"/>
        <v>1.591</v>
      </c>
      <c r="J27" s="5">
        <f t="shared" si="19"/>
        <v>0.001870828693</v>
      </c>
      <c r="K27" s="5">
        <f t="shared" si="17"/>
        <v>2.531281</v>
      </c>
      <c r="L27" s="5">
        <f t="shared" si="18"/>
        <v>0.005952976902</v>
      </c>
    </row>
    <row r="28">
      <c r="A28" s="1">
        <v>4.0</v>
      </c>
      <c r="B28" s="6">
        <f t="shared" si="14"/>
        <v>0.6</v>
      </c>
      <c r="C28" s="4">
        <f t="shared" si="15"/>
        <v>0.001</v>
      </c>
      <c r="D28" s="1">
        <v>1.953</v>
      </c>
      <c r="E28" s="1">
        <v>1.953</v>
      </c>
      <c r="F28" s="1">
        <v>1.945</v>
      </c>
      <c r="G28" s="1">
        <v>1.943</v>
      </c>
      <c r="H28" s="1">
        <v>1.95</v>
      </c>
      <c r="I28" s="5">
        <f t="shared" si="16"/>
        <v>1.95</v>
      </c>
      <c r="J28" s="5">
        <f t="shared" si="19"/>
        <v>0.002144761059</v>
      </c>
      <c r="K28" s="5">
        <f t="shared" si="17"/>
        <v>3.8025</v>
      </c>
      <c r="L28" s="5">
        <f t="shared" si="18"/>
        <v>0.00836456813</v>
      </c>
    </row>
    <row r="29">
      <c r="A29" s="1">
        <v>5.0</v>
      </c>
      <c r="B29" s="6">
        <f t="shared" si="14"/>
        <v>0.8</v>
      </c>
      <c r="C29" s="4">
        <f t="shared" si="15"/>
        <v>0.001118033989</v>
      </c>
      <c r="D29" s="1">
        <v>2.258</v>
      </c>
      <c r="E29" s="1">
        <v>2.257</v>
      </c>
      <c r="F29" s="1">
        <v>2.248</v>
      </c>
      <c r="G29" s="1">
        <v>2.249</v>
      </c>
      <c r="H29" s="1">
        <v>2.253</v>
      </c>
      <c r="I29" s="5">
        <f t="shared" si="16"/>
        <v>2.253</v>
      </c>
      <c r="J29" s="5">
        <f t="shared" si="19"/>
        <v>0.002024845673</v>
      </c>
      <c r="K29" s="5">
        <f t="shared" si="17"/>
        <v>5.076009</v>
      </c>
      <c r="L29" s="5">
        <f t="shared" si="18"/>
        <v>0.009123954603</v>
      </c>
    </row>
    <row r="31">
      <c r="A31" s="1" t="s">
        <v>26</v>
      </c>
      <c r="B31" s="1" t="s">
        <v>13</v>
      </c>
      <c r="C31" s="1" t="s">
        <v>14</v>
      </c>
      <c r="D31" s="1" t="s">
        <v>15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J31" s="1" t="s">
        <v>21</v>
      </c>
      <c r="K31" s="1" t="s">
        <v>22</v>
      </c>
      <c r="L31" s="1" t="s">
        <v>23</v>
      </c>
    </row>
    <row r="32">
      <c r="A32" s="1">
        <v>1.0</v>
      </c>
      <c r="B32" s="6">
        <f t="shared" ref="B32:B36" si="20">$B$9*(A32-1)</f>
        <v>0</v>
      </c>
      <c r="C32" s="6">
        <f t="shared" ref="C32:C36" si="21">SQRT($C$9^2*A32)</f>
        <v>0.0005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5">
        <f t="shared" ref="I32:I36" si="22">MEDIAN(D32:H32)</f>
        <v>0</v>
      </c>
      <c r="J32" s="5">
        <f>1/2*SQRT((I32-D32)^2+(I32-E32)^2+(I32-F32)^2+(I32-G32)^2+(I32-H32)^2)</f>
        <v>0</v>
      </c>
      <c r="K32" s="5">
        <f t="shared" ref="K32:K36" si="23">I32^2</f>
        <v>0</v>
      </c>
      <c r="L32" s="5">
        <f t="shared" ref="L32:L36" si="24">2*I32*J32</f>
        <v>0</v>
      </c>
    </row>
    <row r="33">
      <c r="A33" s="1">
        <v>2.0</v>
      </c>
      <c r="B33" s="6">
        <f t="shared" si="20"/>
        <v>0.2</v>
      </c>
      <c r="C33" s="6">
        <f t="shared" si="21"/>
        <v>0.0007071067812</v>
      </c>
      <c r="D33" s="1">
        <v>0.891</v>
      </c>
      <c r="E33" s="1">
        <v>0.892</v>
      </c>
      <c r="F33" s="1">
        <v>0.89</v>
      </c>
      <c r="G33" s="1">
        <v>0.89</v>
      </c>
      <c r="H33" s="1">
        <v>0.889</v>
      </c>
      <c r="I33" s="5">
        <f t="shared" si="22"/>
        <v>0.89</v>
      </c>
      <c r="J33" s="5">
        <f t="shared" ref="J33:J36" si="25">1/(2*sqrt(5))*SQRT((I33-D33)^2+(I33-E33)^2+(I33-F33)^2+(I33-G33)^2+(I33-H33)^2)</f>
        <v>0.0005477225575</v>
      </c>
      <c r="K33" s="8">
        <f t="shared" si="23"/>
        <v>0.7921</v>
      </c>
      <c r="L33" s="8">
        <f t="shared" si="24"/>
        <v>0.0009749461524</v>
      </c>
    </row>
    <row r="34">
      <c r="A34" s="1">
        <v>3.0</v>
      </c>
      <c r="B34" s="6">
        <f t="shared" si="20"/>
        <v>0.4</v>
      </c>
      <c r="C34" s="6">
        <f t="shared" si="21"/>
        <v>0.0008660254038</v>
      </c>
      <c r="D34" s="1">
        <v>1.278</v>
      </c>
      <c r="E34" s="1">
        <v>1.278</v>
      </c>
      <c r="F34" s="1">
        <v>1.278</v>
      </c>
      <c r="G34" s="1">
        <v>1.275</v>
      </c>
      <c r="H34" s="1">
        <v>1.275</v>
      </c>
      <c r="I34" s="5">
        <f t="shared" si="22"/>
        <v>1.278</v>
      </c>
      <c r="J34" s="5">
        <f t="shared" si="25"/>
        <v>0.0009486832981</v>
      </c>
      <c r="K34" s="5">
        <f t="shared" si="23"/>
        <v>1.633284</v>
      </c>
      <c r="L34" s="5">
        <f t="shared" si="24"/>
        <v>0.00242483451</v>
      </c>
    </row>
    <row r="35">
      <c r="A35" s="1">
        <v>4.0</v>
      </c>
      <c r="B35" s="6">
        <f t="shared" si="20"/>
        <v>0.6</v>
      </c>
      <c r="C35" s="6">
        <f t="shared" si="21"/>
        <v>0.001</v>
      </c>
      <c r="D35" s="1">
        <v>1.567</v>
      </c>
      <c r="E35" s="1">
        <v>1.567</v>
      </c>
      <c r="F35" s="1">
        <v>1.565</v>
      </c>
      <c r="G35" s="1">
        <v>1.564</v>
      </c>
      <c r="H35" s="1">
        <v>1.564</v>
      </c>
      <c r="I35" s="5">
        <f t="shared" si="22"/>
        <v>1.565</v>
      </c>
      <c r="J35" s="5">
        <f t="shared" si="25"/>
        <v>0.0007071067812</v>
      </c>
      <c r="K35" s="5">
        <f t="shared" si="23"/>
        <v>2.449225</v>
      </c>
      <c r="L35" s="5">
        <f t="shared" si="24"/>
        <v>0.002213244225</v>
      </c>
    </row>
    <row r="36">
      <c r="A36" s="1">
        <v>5.0</v>
      </c>
      <c r="B36" s="6">
        <f t="shared" si="20"/>
        <v>0.8</v>
      </c>
      <c r="C36" s="6">
        <f t="shared" si="21"/>
        <v>0.001118033989</v>
      </c>
      <c r="D36" s="1">
        <v>1.81</v>
      </c>
      <c r="E36" s="1">
        <v>1.811</v>
      </c>
      <c r="F36" s="1">
        <v>1.805</v>
      </c>
      <c r="G36" s="1">
        <v>1.808</v>
      </c>
      <c r="H36" s="1">
        <v>1.808</v>
      </c>
      <c r="I36" s="5">
        <f t="shared" si="22"/>
        <v>1.808</v>
      </c>
      <c r="J36" s="5">
        <f t="shared" si="25"/>
        <v>0.001048808848</v>
      </c>
      <c r="K36" s="5">
        <f t="shared" si="23"/>
        <v>3.268864</v>
      </c>
      <c r="L36" s="5">
        <f t="shared" si="24"/>
        <v>0.003792492795</v>
      </c>
    </row>
    <row r="39">
      <c r="A39" s="1" t="s">
        <v>27</v>
      </c>
      <c r="B39" s="1" t="s">
        <v>13</v>
      </c>
      <c r="C39" s="1" t="s">
        <v>14</v>
      </c>
      <c r="D39" s="1" t="s">
        <v>15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J39" s="1" t="s">
        <v>21</v>
      </c>
      <c r="K39" s="1" t="s">
        <v>22</v>
      </c>
      <c r="L39" s="1" t="s">
        <v>23</v>
      </c>
    </row>
    <row r="40">
      <c r="A40" s="1">
        <v>1.0</v>
      </c>
      <c r="B40" s="6">
        <f t="shared" ref="B40:B44" si="26">$B$9*(A40-1)</f>
        <v>0</v>
      </c>
      <c r="C40" s="6">
        <f t="shared" ref="C40:C44" si="27">SQRT($C$9^2*A40)</f>
        <v>0.0005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3">
        <f t="shared" ref="I40:I44" si="28">MEDIAN(D40:H40)</f>
        <v>0</v>
      </c>
      <c r="J40" s="3">
        <f>1/2*SQRT((I40-D40)^2+(I40-E40)^2+(I40-F40)^2+(I40-G40)^2+(I40-H40)^2)</f>
        <v>0</v>
      </c>
      <c r="K40" s="3">
        <f t="shared" ref="K40:K44" si="29">I40^2</f>
        <v>0</v>
      </c>
      <c r="L40" s="3">
        <f t="shared" ref="L40:L44" si="30">2*I40*J40</f>
        <v>0</v>
      </c>
    </row>
    <row r="41">
      <c r="A41" s="1">
        <v>2.0</v>
      </c>
      <c r="B41" s="6">
        <f t="shared" si="26"/>
        <v>0.2</v>
      </c>
      <c r="C41" s="6">
        <f t="shared" si="27"/>
        <v>0.0007071067812</v>
      </c>
      <c r="D41" s="1">
        <v>0.643</v>
      </c>
      <c r="E41" s="1">
        <v>0.642</v>
      </c>
      <c r="F41" s="1">
        <v>0.64</v>
      </c>
      <c r="G41" s="1">
        <v>0.641</v>
      </c>
      <c r="H41" s="1">
        <v>0.641</v>
      </c>
      <c r="I41" s="3">
        <f t="shared" si="28"/>
        <v>0.641</v>
      </c>
      <c r="J41" s="3">
        <f t="shared" ref="J41:J44" si="31">1/(2*sqrt(5))*SQRT((I41-D41)^2+(I41-E41)^2+(I41-F41)^2+(I41-G41)^2+(I41-H41)^2)</f>
        <v>0.0005477225575</v>
      </c>
      <c r="K41" s="5">
        <f t="shared" si="29"/>
        <v>0.410881</v>
      </c>
      <c r="L41" s="5">
        <f t="shared" si="30"/>
        <v>0.0007021803187</v>
      </c>
    </row>
    <row r="42">
      <c r="A42" s="1">
        <v>3.0</v>
      </c>
      <c r="B42" s="6">
        <f t="shared" si="26"/>
        <v>0.4</v>
      </c>
      <c r="C42" s="6">
        <f t="shared" si="27"/>
        <v>0.0008660254038</v>
      </c>
      <c r="D42" s="1">
        <v>0.924</v>
      </c>
      <c r="E42" s="1">
        <v>0.923</v>
      </c>
      <c r="F42" s="1">
        <v>0.921</v>
      </c>
      <c r="G42" s="1">
        <v>0.92</v>
      </c>
      <c r="H42" s="1">
        <v>0.692</v>
      </c>
      <c r="I42" s="3">
        <f t="shared" si="28"/>
        <v>0.921</v>
      </c>
      <c r="J42" s="3">
        <f t="shared" si="31"/>
        <v>0.05121279137</v>
      </c>
      <c r="K42" s="3">
        <f t="shared" si="29"/>
        <v>0.848241</v>
      </c>
      <c r="L42" s="3">
        <f t="shared" si="30"/>
        <v>0.09433396171</v>
      </c>
    </row>
    <row r="43">
      <c r="A43" s="1">
        <v>4.0</v>
      </c>
      <c r="B43" s="6">
        <f t="shared" si="26"/>
        <v>0.6</v>
      </c>
      <c r="C43" s="6">
        <f t="shared" si="27"/>
        <v>0.001</v>
      </c>
      <c r="D43" s="1">
        <v>1.1134</v>
      </c>
      <c r="E43" s="1">
        <v>1.134</v>
      </c>
      <c r="F43" s="1">
        <v>1.131</v>
      </c>
      <c r="G43" s="1">
        <v>1.131</v>
      </c>
      <c r="H43" s="1">
        <v>1.13</v>
      </c>
      <c r="I43" s="3">
        <f t="shared" si="28"/>
        <v>1.131</v>
      </c>
      <c r="J43" s="3">
        <f t="shared" si="31"/>
        <v>0.003998499719</v>
      </c>
      <c r="K43" s="3">
        <f t="shared" si="29"/>
        <v>1.279161</v>
      </c>
      <c r="L43" s="3">
        <f t="shared" si="30"/>
        <v>0.009044606364</v>
      </c>
    </row>
    <row r="44">
      <c r="A44" s="1">
        <v>5.0</v>
      </c>
      <c r="B44" s="1">
        <f t="shared" si="26"/>
        <v>0.8</v>
      </c>
      <c r="C44" s="1">
        <f t="shared" si="27"/>
        <v>0.001118033989</v>
      </c>
      <c r="D44" s="1">
        <v>1.312</v>
      </c>
      <c r="E44" s="1">
        <v>1.311</v>
      </c>
      <c r="F44" s="1">
        <v>1.308</v>
      </c>
      <c r="G44" s="1">
        <v>1.308</v>
      </c>
      <c r="H44" s="1">
        <v>1.108</v>
      </c>
      <c r="I44" s="3">
        <f t="shared" si="28"/>
        <v>1.308</v>
      </c>
      <c r="J44" s="3">
        <f t="shared" si="31"/>
        <v>0.04473533279</v>
      </c>
      <c r="K44" s="3">
        <f t="shared" si="29"/>
        <v>1.710864</v>
      </c>
      <c r="L44" s="3">
        <f t="shared" si="30"/>
        <v>0.1170276306</v>
      </c>
    </row>
    <row r="47">
      <c r="B47" s="6"/>
      <c r="C47" s="6"/>
      <c r="I47" s="3"/>
      <c r="J47" s="3"/>
      <c r="K47" s="3"/>
      <c r="L47" s="3"/>
    </row>
    <row r="48">
      <c r="B48" s="6"/>
      <c r="C48" s="6"/>
      <c r="I48" s="3"/>
      <c r="J48" s="3"/>
      <c r="K48" s="5"/>
      <c r="L48" s="5"/>
    </row>
    <row r="49">
      <c r="B49" s="6"/>
      <c r="C49" s="6"/>
      <c r="I49" s="3"/>
      <c r="J49" s="3"/>
      <c r="K49" s="5"/>
      <c r="L49" s="5"/>
    </row>
    <row r="50">
      <c r="B50" s="6"/>
      <c r="C50" s="6"/>
      <c r="I50" s="3"/>
      <c r="J50" s="3"/>
      <c r="K50" s="5"/>
      <c r="L50" s="5"/>
    </row>
    <row r="51">
      <c r="I51" s="3"/>
      <c r="J51" s="3"/>
      <c r="K51" s="5"/>
      <c r="L5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>
      <c r="A2" s="8">
        <f>'EXP 1'!B11</f>
        <v>0</v>
      </c>
      <c r="B2" s="8">
        <f>'EXP 1'!C12</f>
        <v>0.0005</v>
      </c>
      <c r="C2" s="3">
        <f>'EXP 1'!K11</f>
        <v>0</v>
      </c>
      <c r="D2" s="9">
        <f>'EXP 1'!L11</f>
        <v>0</v>
      </c>
      <c r="E2" s="10">
        <f>'EXP 1'!K18</f>
        <v>0</v>
      </c>
      <c r="F2" s="10">
        <f>'EXP 1'!L18</f>
        <v>0</v>
      </c>
      <c r="G2" s="11">
        <f>'EXP 1'!K25</f>
        <v>0</v>
      </c>
      <c r="H2" s="10">
        <f>'EXP 1'!L25</f>
        <v>0</v>
      </c>
      <c r="I2" s="10">
        <f>'EXP 1'!K32</f>
        <v>0</v>
      </c>
      <c r="J2" s="10">
        <f>'EXP 1'!L32</f>
        <v>0</v>
      </c>
      <c r="K2" s="9">
        <f>'EXP 1'!K40</f>
        <v>0</v>
      </c>
      <c r="L2" s="9">
        <f>'EXP 1'!L40</f>
        <v>0</v>
      </c>
      <c r="M2" s="12"/>
      <c r="N2" s="12"/>
    </row>
    <row r="3">
      <c r="A3" s="8">
        <f>'EXP 1'!B12</f>
        <v>0.2</v>
      </c>
      <c r="B3" s="8">
        <f>'EXP 1'!C12</f>
        <v>0.0005</v>
      </c>
      <c r="C3" s="3">
        <f>'EXP 1'!K12</f>
        <v>2.13919876</v>
      </c>
      <c r="D3" s="9">
        <f>'EXP 1'!L12</f>
        <v>0.01310150024</v>
      </c>
      <c r="E3" s="10">
        <f>'EXP 1'!K19</f>
        <v>1.7424</v>
      </c>
      <c r="F3" s="10">
        <f>'EXP 1'!L19</f>
        <v>0.004867919473</v>
      </c>
      <c r="G3" s="10">
        <f>'EXP 1'!K26</f>
        <v>1.238769</v>
      </c>
      <c r="H3" s="10">
        <f>'EXP 1'!L26</f>
        <v>0.006176899319</v>
      </c>
      <c r="I3" s="13">
        <f>'EXP 1'!K33</f>
        <v>0.7921</v>
      </c>
      <c r="J3" s="13">
        <f>'EXP 1'!L33</f>
        <v>0.0009749461524</v>
      </c>
      <c r="K3" s="10">
        <f>'EXP 1'!K41</f>
        <v>0.410881</v>
      </c>
      <c r="L3" s="10">
        <f>'EXP 1'!L41</f>
        <v>0.0007021803187</v>
      </c>
      <c r="M3" s="10"/>
      <c r="N3" s="10"/>
    </row>
    <row r="4">
      <c r="A4" s="8">
        <f>'EXP 1'!B13</f>
        <v>0.4</v>
      </c>
      <c r="B4" s="8">
        <f>'EXP 1'!C13</f>
        <v>0.0007071067812</v>
      </c>
      <c r="C4" s="3">
        <f>'EXP 1'!K13</f>
        <v>4.351396</v>
      </c>
      <c r="D4" s="9">
        <f>'EXP 1'!L13</f>
        <v>0.0191185058</v>
      </c>
      <c r="E4" s="10">
        <f>'EXP 1'!K20</f>
        <v>3.564544</v>
      </c>
      <c r="F4" s="10">
        <f>'EXP 1'!L20</f>
        <v>0.009171872132</v>
      </c>
      <c r="G4" s="10">
        <f>'EXP 1'!K27</f>
        <v>2.531281</v>
      </c>
      <c r="H4" s="10">
        <f>'EXP 1'!L27</f>
        <v>0.005952976902</v>
      </c>
      <c r="I4" s="10">
        <f>'EXP 1'!K34</f>
        <v>1.633284</v>
      </c>
      <c r="J4" s="10">
        <f>'EXP 1'!L34</f>
        <v>0.00242483451</v>
      </c>
      <c r="K4" s="9">
        <f>'EXP 1'!K42</f>
        <v>0.848241</v>
      </c>
      <c r="L4" s="9">
        <f>'EXP 1'!L42</f>
        <v>0.09433396171</v>
      </c>
      <c r="M4" s="10"/>
      <c r="N4" s="10"/>
    </row>
    <row r="5">
      <c r="A5" s="8">
        <f>'EXP 1'!B14</f>
        <v>0.6</v>
      </c>
      <c r="B5" s="8">
        <f>'EXP 1'!C14</f>
        <v>0.0008660254038</v>
      </c>
      <c r="C5" s="3">
        <f>'EXP 1'!K14</f>
        <v>6.512704</v>
      </c>
      <c r="D5" s="9">
        <f>'EXP 1'!L14</f>
        <v>0.02177440817</v>
      </c>
      <c r="E5" s="10">
        <f>'EXP 1'!K21</f>
        <v>5.322249</v>
      </c>
      <c r="F5" s="10">
        <f>'EXP 1'!L21</f>
        <v>0.01313167421</v>
      </c>
      <c r="G5" s="10">
        <f>'EXP 1'!K28</f>
        <v>3.8025</v>
      </c>
      <c r="H5" s="10">
        <f>'EXP 1'!L28</f>
        <v>0.00836456813</v>
      </c>
      <c r="I5" s="10">
        <f>'EXP 1'!K35</f>
        <v>2.449225</v>
      </c>
      <c r="J5" s="10">
        <f>'EXP 1'!L35</f>
        <v>0.002213244225</v>
      </c>
      <c r="K5" s="9">
        <f>'EXP 1'!K43</f>
        <v>1.279161</v>
      </c>
      <c r="L5" s="9">
        <f>'EXP 1'!L43</f>
        <v>0.009044606364</v>
      </c>
      <c r="M5" s="10"/>
      <c r="N5" s="10"/>
    </row>
    <row r="6">
      <c r="A6" s="8">
        <f>'EXP 1'!B15</f>
        <v>0.8</v>
      </c>
      <c r="B6" s="5">
        <f>'EXP 1'!C15</f>
        <v>0.001</v>
      </c>
      <c r="C6" s="3">
        <f>'EXP 1'!K15</f>
        <v>8.667136</v>
      </c>
      <c r="D6" s="9">
        <f>'EXP 1'!L15</f>
        <v>0.02767986312</v>
      </c>
      <c r="E6" s="10">
        <f>'EXP 1'!K22</f>
        <v>7.102225</v>
      </c>
      <c r="F6" s="10">
        <f>'EXP 1'!L22</f>
        <v>0.01857870111</v>
      </c>
      <c r="G6" s="10">
        <f>'EXP 1'!K29</f>
        <v>5.076009</v>
      </c>
      <c r="H6" s="10">
        <f>'EXP 1'!L29</f>
        <v>0.009123954603</v>
      </c>
      <c r="I6" s="10">
        <f>'EXP 1'!K36</f>
        <v>3.268864</v>
      </c>
      <c r="J6" s="10">
        <f>'EXP 1'!L36</f>
        <v>0.003792492795</v>
      </c>
      <c r="K6" s="9">
        <f>'EXP 1'!K44</f>
        <v>1.710864</v>
      </c>
      <c r="L6" s="9">
        <f>'EXP 1'!L44</f>
        <v>0.1170276306</v>
      </c>
      <c r="M6" s="10"/>
      <c r="N6" s="10"/>
    </row>
    <row r="7">
      <c r="D7" s="12"/>
      <c r="N7" s="12" t="str">
        <f>'EXP 1'!L52</f>
        <v/>
      </c>
    </row>
  </sheetData>
  <drawing r:id="rId1"/>
</worksheet>
</file>