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BRutos" sheetId="1" r:id="rId4"/>
    <sheet state="visible" name="Tabela" sheetId="2" r:id="rId5"/>
  </sheets>
  <definedNames/>
  <calcPr/>
</workbook>
</file>

<file path=xl/sharedStrings.xml><?xml version="1.0" encoding="utf-8"?>
<sst xmlns="http://schemas.openxmlformats.org/spreadsheetml/2006/main" count="30" uniqueCount="29">
  <si>
    <t>M(kg)</t>
  </si>
  <si>
    <t>r(m)</t>
  </si>
  <si>
    <t>R_0(m)</t>
  </si>
  <si>
    <t>R_e(m)</t>
  </si>
  <si>
    <t>h (m)</t>
  </si>
  <si>
    <t>e_h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</si>
  <si>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</si>
  <si>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</si>
  <si>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</si>
  <si>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</si>
  <si>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</si>
  <si>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</si>
  <si>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</si>
  <si>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</si>
  <si>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</si>
  <si>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</si>
  <si>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t_m</t>
  </si>
  <si>
    <t>e_tm</t>
  </si>
  <si>
    <t>t^2</t>
  </si>
  <si>
    <t>e_t^2</t>
  </si>
  <si>
    <t>v</t>
  </si>
  <si>
    <t>ev</t>
  </si>
  <si>
    <t>w</t>
  </si>
  <si>
    <t>ew</t>
  </si>
  <si>
    <t>eh</t>
  </si>
  <si>
    <t>t2</t>
  </si>
  <si>
    <t>e_t2</t>
  </si>
  <si>
    <t>t</t>
  </si>
  <si>
    <t>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</si>
</sst>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0.0000"/>
    <numFmt numFmtId="166" formatCode="0.000"/>
    <numFmt numFmtId="167" formatCode="0.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Fill="1" applyFont="1"/>
    <xf borderId="0" fillId="2" fontId="2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3" fontId="3" numFmtId="0" xfId="0" applyAlignment="1" applyFill="1" applyFont="1">
      <alignment horizontal="center" readingOrder="0"/>
    </xf>
    <xf borderId="0" fillId="4" fontId="1" numFmtId="166" xfId="0" applyAlignment="1" applyFill="1" applyFont="1" applyNumberFormat="1">
      <alignment horizontal="center"/>
    </xf>
    <xf borderId="0" fillId="4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>
        <f>509.29/1000</f>
        <v>0.50929</v>
      </c>
      <c r="D1" s="2">
        <f>0.01/1000</f>
        <v>0.00001</v>
      </c>
    </row>
    <row r="2">
      <c r="B2" s="1" t="s">
        <v>1</v>
      </c>
      <c r="C2" s="3">
        <f>5/(2000)</f>
        <v>0.0025</v>
      </c>
      <c r="D2" s="3">
        <f t="shared" ref="D2:D4" si="1">0.005/200</f>
        <v>0.000025</v>
      </c>
      <c r="F2" s="2">
        <f>0.05/100</f>
        <v>0.0005</v>
      </c>
      <c r="G2" s="1">
        <v>0.05</v>
      </c>
      <c r="I2" s="2">
        <f>SQRT(G2^2+G3^2)</f>
        <v>0.1346291202</v>
      </c>
    </row>
    <row r="3">
      <c r="B3" s="1" t="s">
        <v>2</v>
      </c>
      <c r="C3" s="4">
        <f>9.85/200</f>
        <v>0.04925</v>
      </c>
      <c r="D3" s="4">
        <f t="shared" si="1"/>
        <v>0.000025</v>
      </c>
      <c r="F3" s="2">
        <f>0.25/200</f>
        <v>0.00125</v>
      </c>
      <c r="G3" s="1">
        <f>0.25/2</f>
        <v>0.125</v>
      </c>
    </row>
    <row r="4">
      <c r="B4" s="1" t="s">
        <v>3</v>
      </c>
      <c r="C4" s="5">
        <f>12.81/(200)</f>
        <v>0.06405</v>
      </c>
      <c r="D4" s="6">
        <f t="shared" si="1"/>
        <v>0.000025</v>
      </c>
      <c r="F4" s="1">
        <v>2.1</v>
      </c>
      <c r="G4" s="2">
        <f>2.1/10</f>
        <v>0.21</v>
      </c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>
      <c r="A7" s="7">
        <v>0.1</v>
      </c>
      <c r="B7" s="8">
        <f>SQRT(F2^2+(F3)^2)</f>
        <v>0.001346291202</v>
      </c>
      <c r="C7" s="9">
        <v>2.773</v>
      </c>
      <c r="D7" s="9">
        <v>2.764</v>
      </c>
      <c r="E7" s="9">
        <v>2.765</v>
      </c>
      <c r="F7" s="9">
        <v>2.772</v>
      </c>
      <c r="G7" s="9">
        <v>2.772</v>
      </c>
      <c r="H7" s="9">
        <v>2.766</v>
      </c>
      <c r="I7" s="9">
        <v>2.755</v>
      </c>
      <c r="J7" s="9">
        <v>2.753</v>
      </c>
      <c r="K7" s="9">
        <v>2.748</v>
      </c>
      <c r="L7" s="9">
        <v>2.749</v>
      </c>
      <c r="M7" s="8">
        <f t="shared" ref="M7:M12" si="2">average(C7:L7)</f>
        <v>2.7617</v>
      </c>
      <c r="N7" s="8">
        <f t="shared" ref="N7:N12" si="3">1/(sqrt(10)*3)*SQRT((M7-C7)^2+(M7-D7)^2+(M7-E7)^2+(M7-F7)^2+(M7-G7)^2+(M7-H7)^2+(M7-I7)^2+(M7-J7)^2+(M7-K7)^2+(M7-L7)^2)</f>
        <v>0.003062497166</v>
      </c>
      <c r="O7" s="10">
        <f t="shared" ref="O7:O12" si="4">M7^2</f>
        <v>7.62698689</v>
      </c>
      <c r="P7" s="10">
        <f t="shared" ref="P7:P12" si="5">SQRT((2*O7*N7)^2)</f>
        <v>0.04671525146</v>
      </c>
    </row>
    <row r="8">
      <c r="A8" s="7">
        <v>0.15</v>
      </c>
      <c r="B8" s="8">
        <f t="shared" ref="B8:B12" si="6">B7</f>
        <v>0.001346291202</v>
      </c>
      <c r="C8" s="9">
        <v>3.387</v>
      </c>
      <c r="D8" s="9">
        <v>3.399</v>
      </c>
      <c r="E8" s="9">
        <v>3.403</v>
      </c>
      <c r="F8" s="9">
        <v>3.394</v>
      </c>
      <c r="G8" s="9">
        <v>3.388</v>
      </c>
      <c r="H8" s="9">
        <v>3.393</v>
      </c>
      <c r="I8" s="9">
        <v>3.393</v>
      </c>
      <c r="J8" s="9">
        <v>3.388</v>
      </c>
      <c r="K8" s="9">
        <v>3.389</v>
      </c>
      <c r="L8" s="9">
        <v>3.391</v>
      </c>
      <c r="M8" s="8">
        <f t="shared" si="2"/>
        <v>3.3925</v>
      </c>
      <c r="N8" s="8">
        <f t="shared" si="3"/>
        <v>0.001634693311</v>
      </c>
      <c r="O8" s="10">
        <f t="shared" si="4"/>
        <v>11.50905625</v>
      </c>
      <c r="P8" s="10">
        <f t="shared" si="5"/>
        <v>0.03762755454</v>
      </c>
    </row>
    <row r="9">
      <c r="A9" s="7">
        <v>0.2</v>
      </c>
      <c r="B9" s="8">
        <f t="shared" si="6"/>
        <v>0.001346291202</v>
      </c>
      <c r="C9" s="9">
        <v>3.926</v>
      </c>
      <c r="D9" s="9">
        <v>3.922</v>
      </c>
      <c r="E9" s="9">
        <v>3.918</v>
      </c>
      <c r="F9" s="9">
        <v>3.92</v>
      </c>
      <c r="G9" s="9">
        <v>3.919</v>
      </c>
      <c r="H9" s="9">
        <v>3.917</v>
      </c>
      <c r="I9" s="9">
        <v>3.917</v>
      </c>
      <c r="J9" s="9">
        <v>3.913</v>
      </c>
      <c r="K9" s="9">
        <v>3.908</v>
      </c>
      <c r="L9" s="9">
        <v>3.913</v>
      </c>
      <c r="M9" s="8">
        <f t="shared" si="2"/>
        <v>3.9173</v>
      </c>
      <c r="N9" s="8">
        <f t="shared" si="3"/>
        <v>0.001605891929</v>
      </c>
      <c r="O9" s="10">
        <f t="shared" si="4"/>
        <v>15.34523929</v>
      </c>
      <c r="P9" s="10">
        <f t="shared" si="5"/>
        <v>0.04928559186</v>
      </c>
    </row>
    <row r="10">
      <c r="A10" s="7">
        <v>0.25</v>
      </c>
      <c r="B10" s="8">
        <f t="shared" si="6"/>
        <v>0.001346291202</v>
      </c>
      <c r="C10" s="9">
        <v>4.385</v>
      </c>
      <c r="D10" s="9">
        <v>4.388</v>
      </c>
      <c r="E10" s="9">
        <v>4.381</v>
      </c>
      <c r="F10" s="9">
        <v>4.384</v>
      </c>
      <c r="G10" s="9">
        <v>4.382</v>
      </c>
      <c r="H10" s="9">
        <v>4.379</v>
      </c>
      <c r="I10" s="9">
        <v>4.382</v>
      </c>
      <c r="J10" s="9">
        <v>4.392</v>
      </c>
      <c r="K10" s="9">
        <v>4.392</v>
      </c>
      <c r="L10" s="9">
        <v>4.388</v>
      </c>
      <c r="M10" s="8">
        <f t="shared" si="2"/>
        <v>4.3853</v>
      </c>
      <c r="N10" s="8">
        <f t="shared" si="3"/>
        <v>0.001437976974</v>
      </c>
      <c r="O10" s="10">
        <f t="shared" si="4"/>
        <v>19.23085609</v>
      </c>
      <c r="P10" s="10">
        <f t="shared" si="5"/>
        <v>0.0553070565</v>
      </c>
    </row>
    <row r="11">
      <c r="A11" s="7">
        <v>0.3</v>
      </c>
      <c r="B11" s="8">
        <f t="shared" si="6"/>
        <v>0.001346291202</v>
      </c>
      <c r="C11" s="9">
        <v>4.816</v>
      </c>
      <c r="D11" s="9">
        <v>4.813</v>
      </c>
      <c r="E11" s="9">
        <v>4.809</v>
      </c>
      <c r="F11" s="9">
        <v>4.808</v>
      </c>
      <c r="G11" s="9">
        <v>4.804</v>
      </c>
      <c r="H11" s="9">
        <v>4.803</v>
      </c>
      <c r="I11" s="9">
        <v>4.809</v>
      </c>
      <c r="J11" s="9">
        <v>4.808</v>
      </c>
      <c r="K11" s="9">
        <v>4.801</v>
      </c>
      <c r="L11" s="9">
        <v>4.799</v>
      </c>
      <c r="M11" s="8">
        <f t="shared" si="2"/>
        <v>4.807</v>
      </c>
      <c r="N11" s="8">
        <f t="shared" si="3"/>
        <v>0.001673320053</v>
      </c>
      <c r="O11" s="10">
        <f t="shared" si="4"/>
        <v>23.107249</v>
      </c>
      <c r="P11" s="10">
        <f t="shared" si="5"/>
        <v>0.07733164625</v>
      </c>
    </row>
    <row r="12">
      <c r="A12" s="7">
        <v>0.35</v>
      </c>
      <c r="B12" s="8">
        <f t="shared" si="6"/>
        <v>0.001346291202</v>
      </c>
      <c r="C12" s="9">
        <v>5.204</v>
      </c>
      <c r="D12" s="9">
        <v>5.202</v>
      </c>
      <c r="E12" s="9">
        <v>5.206</v>
      </c>
      <c r="F12" s="9">
        <v>5.204</v>
      </c>
      <c r="G12" s="9">
        <v>5.201</v>
      </c>
      <c r="H12" s="9">
        <v>5.205</v>
      </c>
      <c r="I12" s="9">
        <v>5.199</v>
      </c>
      <c r="J12" s="9">
        <v>5.2</v>
      </c>
      <c r="K12" s="9">
        <v>5.196</v>
      </c>
      <c r="L12" s="9">
        <v>5.197</v>
      </c>
      <c r="M12" s="8">
        <f t="shared" si="2"/>
        <v>5.2014</v>
      </c>
      <c r="N12" s="8">
        <f t="shared" si="3"/>
        <v>0.001077032961</v>
      </c>
      <c r="O12" s="10">
        <f t="shared" si="4"/>
        <v>27.05456196</v>
      </c>
      <c r="P12" s="10">
        <f t="shared" si="5"/>
        <v>0.05827730998</v>
      </c>
    </row>
    <row r="14">
      <c r="B14" s="11" t="s">
        <v>20</v>
      </c>
      <c r="C14" s="11" t="s">
        <v>21</v>
      </c>
      <c r="D14" s="11" t="s">
        <v>22</v>
      </c>
      <c r="E14" s="11" t="s">
        <v>23</v>
      </c>
    </row>
    <row r="15">
      <c r="B15" s="12">
        <f t="shared" ref="B15:B20" si="7">A7/M7</f>
        <v>0.03620958106</v>
      </c>
      <c r="C15" s="12">
        <f t="shared" ref="C15:C20" si="8">SQRT((B7/M7)^2+(A7*N7/M7^2)^2)</f>
        <v>0.0004891372939</v>
      </c>
      <c r="D15" s="13">
        <f t="shared" ref="D15:D20" si="9">B15/$C$2</f>
        <v>14.48383242</v>
      </c>
      <c r="E15" s="13">
        <f t="shared" ref="E15:E20" si="10">SQRT(($C$2*C15)^2+(B15*$D$2)^2)</f>
        <v>0.000001521448053</v>
      </c>
    </row>
    <row r="16">
      <c r="B16" s="12">
        <f t="shared" si="7"/>
        <v>0.04421518055</v>
      </c>
      <c r="C16" s="12">
        <f t="shared" si="8"/>
        <v>0.0003974148873</v>
      </c>
      <c r="D16" s="13">
        <f t="shared" si="9"/>
        <v>17.68607222</v>
      </c>
      <c r="E16" s="13">
        <f t="shared" si="10"/>
        <v>0.000001486263797</v>
      </c>
    </row>
    <row r="17">
      <c r="B17" s="12">
        <f t="shared" si="7"/>
        <v>0.05105557399</v>
      </c>
      <c r="C17" s="12">
        <f t="shared" si="8"/>
        <v>0.0003443150887</v>
      </c>
      <c r="D17" s="13">
        <f t="shared" si="9"/>
        <v>20.4222296</v>
      </c>
      <c r="E17" s="13">
        <f t="shared" si="10"/>
        <v>0.000001539521118</v>
      </c>
    </row>
    <row r="18">
      <c r="B18" s="12">
        <f t="shared" si="7"/>
        <v>0.05700864251</v>
      </c>
      <c r="C18" s="12">
        <f t="shared" si="8"/>
        <v>0.0003075695459</v>
      </c>
      <c r="D18" s="13">
        <f t="shared" si="9"/>
        <v>22.803457</v>
      </c>
      <c r="E18" s="13">
        <f t="shared" si="10"/>
        <v>0.000001619408761</v>
      </c>
    </row>
    <row r="19">
      <c r="B19" s="12">
        <f t="shared" si="7"/>
        <v>0.06240898689</v>
      </c>
      <c r="C19" s="12">
        <f t="shared" si="8"/>
        <v>0.0002809102124</v>
      </c>
      <c r="D19" s="13">
        <f t="shared" si="9"/>
        <v>24.96359476</v>
      </c>
      <c r="E19" s="13">
        <f t="shared" si="10"/>
        <v>0.000001710991511</v>
      </c>
    </row>
    <row r="20">
      <c r="B20" s="12">
        <f t="shared" si="7"/>
        <v>0.06728957588</v>
      </c>
      <c r="C20" s="12">
        <f t="shared" si="8"/>
        <v>0.0002592072258</v>
      </c>
      <c r="D20" s="13">
        <f t="shared" si="9"/>
        <v>26.91583035</v>
      </c>
      <c r="E20" s="13">
        <f t="shared" si="10"/>
        <v>0.000001802735921</v>
      </c>
    </row>
    <row r="25">
      <c r="A25" s="1">
        <v>10.0</v>
      </c>
      <c r="B25" s="1">
        <v>10.01</v>
      </c>
      <c r="C25" s="1">
        <v>10.01</v>
      </c>
      <c r="D25" s="1">
        <v>10.01</v>
      </c>
      <c r="E25" s="8">
        <f>MEDIAN(A25:D25)</f>
        <v>10.01</v>
      </c>
      <c r="F25" s="8">
        <f>1/sqrt(3*4)*sqrt((E25-A25)^2+(E25-B25)^2+(E25-C25)^2+(E25-D25)^2)</f>
        <v>0.002886751346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4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</row>
    <row r="2">
      <c r="B2" s="15">
        <f>DADOSBRutos!A7</f>
        <v>0.1</v>
      </c>
      <c r="C2" s="15">
        <f>DADOSBRutos!B7</f>
        <v>0.001346291202</v>
      </c>
      <c r="D2" s="16">
        <f>DADOSBRutos!O7</f>
        <v>7.62698689</v>
      </c>
      <c r="E2" s="16">
        <f>DADOSBRutos!P7</f>
        <v>0.04671525146</v>
      </c>
      <c r="F2" s="15">
        <f>DADOSBRutos!M7</f>
        <v>2.7617</v>
      </c>
      <c r="G2" s="15">
        <f>DADOSBRutos!N7</f>
        <v>0.003062497166</v>
      </c>
    </row>
    <row r="3">
      <c r="B3" s="15">
        <f>DADOSBRutos!A8</f>
        <v>0.15</v>
      </c>
      <c r="C3" s="15">
        <f>DADOSBRutos!B8</f>
        <v>0.001346291202</v>
      </c>
      <c r="D3" s="16">
        <f>DADOSBRutos!O8</f>
        <v>11.50905625</v>
      </c>
      <c r="E3" s="16">
        <f>DADOSBRutos!P8</f>
        <v>0.03762755454</v>
      </c>
      <c r="F3" s="15">
        <f>DADOSBRutos!M8</f>
        <v>3.3925</v>
      </c>
      <c r="G3" s="15">
        <f>DADOSBRutos!N8</f>
        <v>0.001634693311</v>
      </c>
    </row>
    <row r="4">
      <c r="B4" s="15">
        <f>DADOSBRutos!A9</f>
        <v>0.2</v>
      </c>
      <c r="C4" s="15">
        <f>DADOSBRutos!B9</f>
        <v>0.001346291202</v>
      </c>
      <c r="D4" s="16">
        <f>DADOSBRutos!O9</f>
        <v>15.34523929</v>
      </c>
      <c r="E4" s="16">
        <f>DADOSBRutos!P9</f>
        <v>0.04928559186</v>
      </c>
      <c r="F4" s="15">
        <f>DADOSBRutos!M9</f>
        <v>3.9173</v>
      </c>
      <c r="G4" s="15">
        <f>DADOSBRutos!N9</f>
        <v>0.001605891929</v>
      </c>
    </row>
    <row r="5">
      <c r="B5" s="15">
        <f>DADOSBRutos!A10</f>
        <v>0.25</v>
      </c>
      <c r="C5" s="15">
        <f>DADOSBRutos!B10</f>
        <v>0.001346291202</v>
      </c>
      <c r="D5" s="16">
        <f>DADOSBRutos!O10</f>
        <v>19.23085609</v>
      </c>
      <c r="E5" s="16">
        <f>DADOSBRutos!P10</f>
        <v>0.0553070565</v>
      </c>
      <c r="F5" s="15">
        <f>DADOSBRutos!M10</f>
        <v>4.3853</v>
      </c>
      <c r="G5" s="15">
        <f>DADOSBRutos!N10</f>
        <v>0.001437976974</v>
      </c>
    </row>
    <row r="6">
      <c r="B6" s="15">
        <f>DADOSBRutos!A11</f>
        <v>0.3</v>
      </c>
      <c r="C6" s="15">
        <f>DADOSBRutos!B11</f>
        <v>0.001346291202</v>
      </c>
      <c r="D6" s="16">
        <f>DADOSBRutos!O11</f>
        <v>23.107249</v>
      </c>
      <c r="E6" s="16">
        <f>DADOSBRutos!P11</f>
        <v>0.07733164625</v>
      </c>
      <c r="F6" s="15">
        <f>DADOSBRutos!M11</f>
        <v>4.807</v>
      </c>
      <c r="G6" s="15">
        <f>DADOSBRutos!N11</f>
        <v>0.001673320053</v>
      </c>
    </row>
    <row r="7">
      <c r="B7" s="15">
        <f>DADOSBRutos!A12</f>
        <v>0.35</v>
      </c>
      <c r="C7" s="15">
        <f>DADOSBRutos!B12</f>
        <v>0.001346291202</v>
      </c>
      <c r="D7" s="16">
        <f>DADOSBRutos!O12</f>
        <v>27.05456196</v>
      </c>
      <c r="E7" s="16">
        <f>DADOSBRutos!P12</f>
        <v>0.05827730998</v>
      </c>
      <c r="F7" s="15">
        <f>DADOSBRutos!M12</f>
        <v>5.2014</v>
      </c>
      <c r="G7" s="15">
        <f>DADOSBRutos!N12</f>
        <v>0.001077032961</v>
      </c>
    </row>
    <row r="8">
      <c r="D8" s="10"/>
      <c r="E8" s="10"/>
    </row>
  </sheetData>
  <drawing r:id="rId1"/>
</worksheet>
</file>