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82" documentId="13_ncr:1_{870E7B7A-0444-44A3-8F64-15520030939D}" xr6:coauthVersionLast="47" xr6:coauthVersionMax="47" xr10:uidLastSave="{BB110CF0-C9D3-4290-B676-5621F8E1C828}"/>
  <bookViews>
    <workbookView xWindow="-120" yWindow="-120" windowWidth="29040" windowHeight="15840" xr2:uid="{00000000-000D-0000-FFFF-FFFF00000000}"/>
  </bookViews>
  <sheets>
    <sheet name="Simulation Phishing" sheetId="2" r:id="rId1"/>
    <sheet name="Statut Formation" sheetId="7" r:id="rId2"/>
    <sheet name="Exposition de la donnée" sheetId="8" r:id="rId3"/>
    <sheet name="répartition" sheetId="9" r:id="rId4"/>
    <sheet name="scor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G16" i="2" l="1"/>
  <c r="D16" i="2"/>
  <c r="C16" i="2"/>
  <c r="I16" i="2" s="1"/>
  <c r="B16" i="2"/>
  <c r="H16" i="2" s="1"/>
  <c r="D15" i="7"/>
  <c r="C15" i="7"/>
  <c r="E15" i="7" s="1"/>
  <c r="E16" i="2" l="1"/>
  <c r="C14" i="7"/>
  <c r="E14" i="7" s="1"/>
  <c r="G15" i="2"/>
  <c r="D15" i="2"/>
  <c r="C15" i="2"/>
  <c r="B15" i="2"/>
  <c r="E15" i="2" l="1"/>
  <c r="H15" i="2"/>
  <c r="G14" i="2"/>
  <c r="D14" i="2"/>
  <c r="C14" i="2"/>
  <c r="B13" i="2"/>
  <c r="B14" i="2"/>
  <c r="E13" i="7"/>
  <c r="H14" i="2" l="1"/>
  <c r="E14" i="2"/>
  <c r="D13" i="2"/>
  <c r="C13" i="2"/>
  <c r="G13" i="2"/>
  <c r="D12" i="7"/>
  <c r="E12" i="7" s="1"/>
  <c r="E13" i="2" l="1"/>
  <c r="H13" i="2"/>
  <c r="I13" i="2"/>
  <c r="D11" i="7"/>
  <c r="E11" i="7" s="1"/>
  <c r="G12" i="2"/>
  <c r="C12" i="2"/>
  <c r="E12" i="2" l="1"/>
  <c r="H12" i="2"/>
  <c r="G11" i="2"/>
  <c r="C11" i="2"/>
  <c r="D10" i="7"/>
  <c r="E10" i="7"/>
  <c r="E11" i="2" l="1"/>
  <c r="H11" i="2"/>
  <c r="D9" i="7"/>
  <c r="E9" i="7" s="1"/>
  <c r="G10" i="2"/>
  <c r="C10" i="2"/>
  <c r="E10" i="2" l="1"/>
  <c r="H10" i="2"/>
  <c r="G9" i="2"/>
  <c r="C9" i="2"/>
  <c r="D8" i="7"/>
  <c r="E8" i="7" s="1"/>
  <c r="D7" i="7"/>
  <c r="E9" i="2" l="1"/>
  <c r="H9" i="2"/>
  <c r="G8" i="2"/>
  <c r="C8" i="2"/>
  <c r="E7" i="7"/>
  <c r="E8" i="2" l="1"/>
  <c r="H8" i="2"/>
  <c r="D6" i="7"/>
  <c r="E6" i="7" l="1"/>
  <c r="G7" i="2" l="1"/>
  <c r="C7" i="2"/>
  <c r="E7" i="2" l="1"/>
  <c r="H7" i="2"/>
  <c r="E5" i="7"/>
  <c r="E3" i="9"/>
  <c r="F3" i="9"/>
  <c r="G3" i="9"/>
  <c r="H3" i="9"/>
  <c r="D3" i="9"/>
  <c r="I7" i="2"/>
  <c r="I8" i="2"/>
  <c r="I9" i="2"/>
  <c r="I10" i="2"/>
  <c r="I11" i="2"/>
  <c r="I12" i="2"/>
  <c r="I14" i="2"/>
  <c r="I15" i="2"/>
  <c r="I4" i="2"/>
  <c r="D5" i="2"/>
  <c r="D6" i="2" s="1"/>
  <c r="C6" i="2"/>
  <c r="H5" i="2" l="1"/>
  <c r="H4" i="2"/>
  <c r="C5" i="2"/>
  <c r="F5" i="2"/>
  <c r="F6" i="2" s="1"/>
  <c r="G6" i="2"/>
  <c r="E6" i="2" s="1"/>
  <c r="H6" i="2" l="1"/>
  <c r="E5" i="2"/>
  <c r="I5" i="2"/>
  <c r="I6" i="2"/>
</calcChain>
</file>

<file path=xl/sharedStrings.xml><?xml version="1.0" encoding="utf-8"?>
<sst xmlns="http://schemas.openxmlformats.org/spreadsheetml/2006/main" count="23" uniqueCount="22">
  <si>
    <t>Mars</t>
  </si>
  <si>
    <t>Avril</t>
  </si>
  <si>
    <t>Mois</t>
  </si>
  <si>
    <t>Mai</t>
  </si>
  <si>
    <t>Juin</t>
  </si>
  <si>
    <t xml:space="preserve">Nombres de collaborateurs April avec leurs identifiants exposés aux pirates </t>
  </si>
  <si>
    <t>Nombre de collaborateurs ayant completé la formation</t>
  </si>
  <si>
    <t>Cumul du nombre d'emails simulés au total</t>
  </si>
  <si>
    <t>Cumul du nombre d'emails simulés ouverts</t>
  </si>
  <si>
    <t>% piégés</t>
  </si>
  <si>
    <t>Axe secondaire : Cumul du nombre d'emails d'hameçonnage véritables</t>
  </si>
  <si>
    <t>% piégés potentiels</t>
  </si>
  <si>
    <t>0-20</t>
  </si>
  <si>
    <t>20-40</t>
  </si>
  <si>
    <t>40-60</t>
  </si>
  <si>
    <t>60-80</t>
  </si>
  <si>
    <t>80-100</t>
  </si>
  <si>
    <t>Répartition des collaborateurs à risque</t>
  </si>
  <si>
    <t>Cumul du nombre de collaborateurs piégés par la simulation</t>
  </si>
  <si>
    <t>Cumul du nombre de collaborateurs ayant rapporté la simulation</t>
  </si>
  <si>
    <t>Cumul du nombre d'emails simulés non traités</t>
  </si>
  <si>
    <t>Nombre de collaborateurs n'ayant pas completé la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</si>
</sst>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27559172845948E-2"/>
          <c:y val="5.0925925925925923E-2"/>
          <c:w val="0.79926499176682264"/>
          <c:h val="0.45818222722159729"/>
        </c:manualLayout>
      </c:layout>
      <c:areaChart>
        <c:grouping val="percentStacked"/>
        <c:varyColors val="0"/>
        <c:ser>
          <c:idx val="0"/>
          <c:order val="0"/>
          <c:tx>
            <c:strRef>
              <c:f>'Simulation Phishing'!$B$3</c:f>
              <c:strCache>
                <c:ptCount val="1"/>
                <c:pt idx="0">
                  <c:v>Cumul du nombre de collaborateurs piégés par la simulation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'Simulation Phishing'!$A$4:$A$24</c:f>
              <c:numCache>
                <c:formatCode>mmm\-yy</c:formatCode>
                <c:ptCount val="2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'Simulation Phishing'!$B$4:$B$24</c:f>
              <c:numCache>
                <c:formatCode>General</c:formatCode>
                <c:ptCount val="21"/>
                <c:pt idx="0">
                  <c:v>43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486</c:v>
                </c:pt>
                <c:pt idx="10">
                  <c:v>491</c:v>
                </c:pt>
                <c:pt idx="11">
                  <c:v>491</c:v>
                </c:pt>
                <c:pt idx="1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E-492D-883B-DA78C6826613}"/>
            </c:ext>
          </c:extLst>
        </c:ser>
        <c:ser>
          <c:idx val="1"/>
          <c:order val="1"/>
          <c:tx>
            <c:strRef>
              <c:f>'Simulation Phishing'!$C$3</c:f>
              <c:strCache>
                <c:ptCount val="1"/>
                <c:pt idx="0">
                  <c:v>Cumul du nombre d'emails simulés ouverts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'Simulation Phishing'!$A$4:$A$24</c:f>
              <c:numCache>
                <c:formatCode>mmm\-yy</c:formatCode>
                <c:ptCount val="2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'Simulation Phishing'!$C$4:$C$24</c:f>
              <c:numCache>
                <c:formatCode>General</c:formatCode>
                <c:ptCount val="21"/>
                <c:pt idx="0">
                  <c:v>172</c:v>
                </c:pt>
                <c:pt idx="1">
                  <c:v>219</c:v>
                </c:pt>
                <c:pt idx="2">
                  <c:v>253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723</c:v>
                </c:pt>
                <c:pt idx="10">
                  <c:v>728</c:v>
                </c:pt>
                <c:pt idx="11">
                  <c:v>728</c:v>
                </c:pt>
                <c:pt idx="12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E-492D-883B-DA78C6826613}"/>
            </c:ext>
          </c:extLst>
        </c:ser>
        <c:ser>
          <c:idx val="2"/>
          <c:order val="2"/>
          <c:tx>
            <c:strRef>
              <c:f>'Simulation Phishing'!$D$3</c:f>
              <c:strCache>
                <c:ptCount val="1"/>
                <c:pt idx="0">
                  <c:v>Cumul du nombre de collaborateurs ayant rapporté la simulation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'Simulation Phishing'!$A$4:$A$24</c:f>
              <c:numCache>
                <c:formatCode>mmm\-yy</c:formatCode>
                <c:ptCount val="2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'Simulation Phishing'!$D$4:$D$24</c:f>
              <c:numCache>
                <c:formatCode>General</c:formatCode>
                <c:ptCount val="21"/>
                <c:pt idx="0">
                  <c:v>290</c:v>
                </c:pt>
                <c:pt idx="1">
                  <c:v>337</c:v>
                </c:pt>
                <c:pt idx="2">
                  <c:v>347</c:v>
                </c:pt>
                <c:pt idx="3">
                  <c:v>347</c:v>
                </c:pt>
                <c:pt idx="4">
                  <c:v>347</c:v>
                </c:pt>
                <c:pt idx="5">
                  <c:v>347</c:v>
                </c:pt>
                <c:pt idx="6">
                  <c:v>347</c:v>
                </c:pt>
                <c:pt idx="7">
                  <c:v>347</c:v>
                </c:pt>
                <c:pt idx="8">
                  <c:v>347</c:v>
                </c:pt>
                <c:pt idx="9">
                  <c:v>409</c:v>
                </c:pt>
                <c:pt idx="10">
                  <c:v>412</c:v>
                </c:pt>
                <c:pt idx="11">
                  <c:v>412</c:v>
                </c:pt>
                <c:pt idx="1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E-492D-883B-DA78C6826613}"/>
            </c:ext>
          </c:extLst>
        </c:ser>
        <c:ser>
          <c:idx val="3"/>
          <c:order val="3"/>
          <c:tx>
            <c:strRef>
              <c:f>'Simulation Phishing'!$E$3</c:f>
              <c:strCache>
                <c:ptCount val="1"/>
                <c:pt idx="0">
                  <c:v>Cumul du nombre d'emails simulés non traités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'Simulation Phishing'!$A$4:$A$24</c:f>
              <c:numCache>
                <c:formatCode>mmm\-yy</c:formatCode>
                <c:ptCount val="2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'Simulation Phishing'!$E$4:$E$24</c:f>
              <c:numCache>
                <c:formatCode>General</c:formatCode>
                <c:ptCount val="21"/>
                <c:pt idx="0">
                  <c:v>934</c:v>
                </c:pt>
                <c:pt idx="1">
                  <c:v>1140</c:v>
                </c:pt>
                <c:pt idx="2">
                  <c:v>1253</c:v>
                </c:pt>
                <c:pt idx="3">
                  <c:v>1273</c:v>
                </c:pt>
                <c:pt idx="4">
                  <c:v>1273</c:v>
                </c:pt>
                <c:pt idx="5">
                  <c:v>1273</c:v>
                </c:pt>
                <c:pt idx="6">
                  <c:v>1273</c:v>
                </c:pt>
                <c:pt idx="7">
                  <c:v>1273</c:v>
                </c:pt>
                <c:pt idx="8">
                  <c:v>1273</c:v>
                </c:pt>
                <c:pt idx="9">
                  <c:v>457</c:v>
                </c:pt>
                <c:pt idx="10">
                  <c:v>444</c:v>
                </c:pt>
                <c:pt idx="11">
                  <c:v>444</c:v>
                </c:pt>
                <c:pt idx="12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E-492D-883B-DA78C68266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6739520"/>
        <c:axId val="446752640"/>
        <c:extLst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'Simulation Phishing'!$F$3</c15:sqref>
                        </c15:formulaRef>
                      </c:ext>
                    </c:extLst>
                    <c:strCache>
                      <c:ptCount val="1"/>
                      <c:pt idx="0">
                        <c:v>Axe secondaire : Cumul du nombre d'emails d'hameçonnage véritables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solidFill>
                      <a:srgbClr val="FF0000"/>
                    </a:solidFill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'Simulation Phishing'!$A$4:$A$24</c15:sqref>
                        </c15:formulaRef>
                      </c:ext>
                    </c:extLst>
                    <c:numCache>
                      <c:formatCode>mmm\-yy</c:formatCode>
                      <c:ptCount val="2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'Simulation Phishing'!$F$4:$F$24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58</c:v>
                      </c:pt>
                      <c:pt idx="1">
                        <c:v>155</c:v>
                      </c:pt>
                      <c:pt idx="2">
                        <c:v>255</c:v>
                      </c:pt>
                      <c:pt idx="3">
                        <c:v>415</c:v>
                      </c:pt>
                      <c:pt idx="4">
                        <c:v>415</c:v>
                      </c:pt>
                      <c:pt idx="5">
                        <c:v>415</c:v>
                      </c:pt>
                      <c:pt idx="6">
                        <c:v>415</c:v>
                      </c:pt>
                      <c:pt idx="7">
                        <c:v>415</c:v>
                      </c:pt>
                      <c:pt idx="8">
                        <c:v>415</c:v>
                      </c:pt>
                      <c:pt idx="9">
                        <c:v>415</c:v>
                      </c:pt>
                      <c:pt idx="10">
                        <c:v>415</c:v>
                      </c:pt>
                      <c:pt idx="11">
                        <c:v>415</c:v>
                      </c:pt>
                      <c:pt idx="12">
                        <c:v>415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B6-4093-8BB2-FD9C37D0299E}"/>
                  </c:ext>
                </c:extLst>
              </c15:ser>
            </c15:filteredAreaSeries>
          </c:ext>
        </c:extLst>
      </c:areaChart>
      <c:dateAx>
        <c:axId val="4467395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752640"/>
        <c:crosses val="autoZero"/>
        <c:auto val="1"/>
        <c:lblOffset val="100"/>
        <c:baseTimeUnit val="months"/>
      </c:dateAx>
      <c:valAx>
        <c:axId val="4467526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7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580419174767118E-2"/>
          <c:y val="0.67900866632056101"/>
          <c:w val="0.68205448352414699"/>
          <c:h val="0.31428796400449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'Statut Formation'!$C$3</c:f>
              <c:strCache>
                <c:ptCount val="1"/>
                <c:pt idx="0">
                  <c:v>Nombre de collaborateurs ayant completé la formation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BA-4C9B-959F-90CE24CA4A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BA-4C9B-959F-90CE24CA4A8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BA-4C9B-959F-90CE24CA4A8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BA-4C9B-959F-90CE24CA4A8A}"/>
                </c:ext>
              </c:extLst>
            </c:dLbl>
            <c:dLbl>
              <c:idx val="11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BA-4C9B-959F-90CE24CA4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'Statut Formation'!$B$4:$B$23</c15:sqref>
                  </c15:fullRef>
                </c:ext>
              </c:extLst>
              <c:f>'Statut Formation'!$B$4:$B$15</c:f>
              <c:numCache>
                <c:formatCode>mmm\-yy</c:formatCode>
                <c:ptCount val="12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'Statut Formation'!$C$4:$C$23</c15:sqref>
                  </c15:fullRef>
                </c:ext>
              </c:extLst>
              <c:f>'Statut Formation'!$C$4:$C$15</c:f>
              <c:numCache>
                <c:formatCode>General</c:formatCode>
                <c:ptCount val="12"/>
                <c:pt idx="0">
                  <c:v>0</c:v>
                </c:pt>
                <c:pt idx="1">
                  <c:v>54</c:v>
                </c:pt>
                <c:pt idx="2">
                  <c:v>474</c:v>
                </c:pt>
                <c:pt idx="3">
                  <c:v>746</c:v>
                </c:pt>
                <c:pt idx="4">
                  <c:v>1033</c:v>
                </c:pt>
                <c:pt idx="5">
                  <c:v>1209</c:v>
                </c:pt>
                <c:pt idx="6">
                  <c:v>1336</c:v>
                </c:pt>
                <c:pt idx="7">
                  <c:v>1459</c:v>
                </c:pt>
                <c:pt idx="8">
                  <c:v>1527</c:v>
                </c:pt>
                <c:pt idx="9">
                  <c:v>1554</c:v>
                </c:pt>
                <c:pt idx="10">
                  <c:v>1644</c:v>
                </c:pt>
                <c:pt idx="11">
                  <c:v>1691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'Statut Formation'!$C$16</c15:sqref>
                  <c15:dLbl>
                    <c:idx val="11"/>
                    <c:layout>
                      <c:manualLayout>
                        <c:x val="0"/>
                        <c:y val="-6.94444444444444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7AFD-4F33-87F8-54B764E09AD9}"/>
                      </c:ext>
                    </c:extLst>
                  </c15:dLbl>
                </c15:categoryFilterException>
                <c15:categoryFilterException>
                  <c15:sqref>'Statut Formation'!$C$17</c15:sqref>
                  <c15:dLbl>
                    <c:idx val="11"/>
                    <c:layout>
                      <c:manualLayout>
                        <c:x val="0"/>
                        <c:y val="-0.11574074074074078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7AFD-4F33-87F8-54B764E09AD9}"/>
                      </c:ext>
                    </c:extLst>
                  </c15:dLbl>
                </c15:categoryFilterException>
                <c15:categoryFilterException>
                  <c15:sqref>'Statut Formation'!$C$18</c15:sqref>
                  <c15:dLbl>
                    <c:idx val="11"/>
                    <c:layout>
                      <c:manualLayout>
                        <c:x val="7.5187969924812026E-3"/>
                        <c:y val="-0.1296296296296296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7AFD-4F33-87F8-54B764E09AD9}"/>
                      </c:ext>
                    </c:extLst>
                  </c15:dLbl>
                </c15:categoryFilterException>
                <c15:categoryFilterException>
                  <c15:sqref>'Statut Formation'!$C$19</c15:sqref>
                  <c15:dLbl>
                    <c:idx val="11"/>
                    <c:layout>
                      <c:manualLayout>
                        <c:x val="1.7543859649122806E-2"/>
                        <c:y val="-6.944444444444448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7AFD-4F33-87F8-54B764E09AD9}"/>
                      </c:ext>
                    </c:extLst>
                  </c15:dLbl>
                </c15:categoryFilterException>
                <c15:categoryFilterException>
                  <c15:sqref>'Statut Formation'!$C$20</c15:sqref>
                  <c15:dLbl>
                    <c:idx val="1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220-4913-990D-9303FFAB5C7B}"/>
                      </c:ext>
                    </c:extLst>
                  </c15:dLbl>
                </c15:categoryFilterException>
                <c15:categoryFilterException>
                  <c15:sqref>'Statut Formation'!$C$21</c15:sqref>
                  <c15:dLbl>
                    <c:idx val="11"/>
                    <c:layout>
                      <c:manualLayout>
                        <c:x val="1.5037593984962315E-2"/>
                        <c:y val="-2.777777777777777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B92-4F55-B180-E4F99DDA17AA}"/>
                      </c:ext>
                    </c:extLst>
                  </c15:dLbl>
                </c15:categoryFilterException>
                <c15:categoryFilterException>
                  <c15:sqref>'Statut Formation'!$C$22</c15:sqref>
                  <c15:dLbl>
                    <c:idx val="11"/>
                    <c:layout>
                      <c:manualLayout>
                        <c:x val="7.5187969924812026E-3"/>
                        <c:y val="4.166666666666666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B92-4F55-B180-E4F99DDA17A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04FE-4634-B2BC-60A2F97A23DB}"/>
            </c:ext>
          </c:extLst>
        </c:ser>
        <c:ser>
          <c:idx val="1"/>
          <c:order val="1"/>
          <c:tx>
            <c:strRef>
              <c:f>'Statut Formation'!$D$3</c:f>
              <c:strCache>
                <c:ptCount val="1"/>
                <c:pt idx="0">
                  <c:v>Nombre de collaborateurs n'ayant pas completé la formation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'Statut Formation'!$B$4:$B$23</c15:sqref>
                  </c15:fullRef>
                </c:ext>
              </c:extLst>
              <c:f>'Statut Formation'!$B$4:$B$15</c:f>
              <c:numCache>
                <c:formatCode>mmm\-yy</c:formatCode>
                <c:ptCount val="12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'Statut Formation'!$D$4:$D$23</c15:sqref>
                  </c15:fullRef>
                </c:ext>
              </c:extLst>
              <c:f>'Statut Formation'!$D$4:$D$15</c:f>
              <c:numCache>
                <c:formatCode>General</c:formatCode>
                <c:ptCount val="12"/>
                <c:pt idx="0">
                  <c:v>0</c:v>
                </c:pt>
                <c:pt idx="1">
                  <c:v>194</c:v>
                </c:pt>
                <c:pt idx="2">
                  <c:v>1493</c:v>
                </c:pt>
                <c:pt idx="3">
                  <c:v>1376</c:v>
                </c:pt>
                <c:pt idx="4">
                  <c:v>1267</c:v>
                </c:pt>
                <c:pt idx="5">
                  <c:v>1073</c:v>
                </c:pt>
                <c:pt idx="6">
                  <c:v>714</c:v>
                </c:pt>
                <c:pt idx="7">
                  <c:v>460</c:v>
                </c:pt>
                <c:pt idx="8">
                  <c:v>399</c:v>
                </c:pt>
                <c:pt idx="9">
                  <c:v>254</c:v>
                </c:pt>
                <c:pt idx="10">
                  <c:v>156</c:v>
                </c:pt>
                <c:pt idx="11">
                  <c:v>129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'Statut Formation'!$D$16</c15:sqref>
                  <c15:dLbl>
                    <c:idx val="11"/>
                    <c:layout>
                      <c:manualLayout>
                        <c:x val="3.228127734033246E-3"/>
                        <c:y val="-2.777777777777777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D64-459B-BA40-F45D1BC56A1A}"/>
                      </c:ext>
                    </c:extLst>
                  </c15:dLbl>
                </c15:categoryFilterException>
                <c15:categoryFilterException>
                  <c15:sqref>'Statut Formation'!$D$17</c15:sqref>
                  <c15:dLbl>
                    <c:idx val="11"/>
                    <c:layout>
                      <c:manualLayout>
                        <c:x val="1.0025062656641603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B220-4913-990D-9303FFAB5C7B}"/>
                      </c:ext>
                    </c:extLst>
                  </c15:dLbl>
                </c15:categoryFilterException>
                <c15:categoryFilterException>
                  <c15:sqref>'Statut Formation'!$D$18</c15:sqref>
                  <c15:dLbl>
                    <c:idx val="1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220-4913-990D-9303FFAB5C7B}"/>
                      </c:ext>
                    </c:extLst>
                  </c15:dLbl>
                </c15:categoryFilterException>
                <c15:categoryFilterException>
                  <c15:sqref>'Statut Formation'!$D$19</c15:sqref>
                  <c15:dLbl>
                    <c:idx val="1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B220-4913-990D-9303FFAB5C7B}"/>
                      </c:ext>
                    </c:extLst>
                  </c15:dLbl>
                </c15:categoryFilterException>
                <c15:categoryFilterException>
                  <c15:sqref>'Statut Formation'!$D$20</c15:sqref>
                  <c15:dLbl>
                    <c:idx val="11"/>
                    <c:layout>
                      <c:manualLayout>
                        <c:x val="-1.5037593984962405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B220-4913-990D-9303FFAB5C7B}"/>
                      </c:ext>
                    </c:extLst>
                  </c15:dLbl>
                </c15:categoryFilterException>
                <c15:categoryFilterException>
                  <c15:sqref>'Statut Formation'!$D$22</c15:sqref>
                  <c15:dLbl>
                    <c:idx val="11"/>
                    <c:layout>
                      <c:manualLayout>
                        <c:x val="5.0125313283207098E-3"/>
                        <c:y val="-3.240740740740740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B92-4F55-B180-E4F99DDA17AA}"/>
                      </c:ext>
                    </c:extLst>
                  </c15:dLbl>
                </c15:categoryFilterException>
                <c15:categoryFilterException>
                  <c15:sqref>'Statut Formation'!$D$23</c15:sqref>
                  <c15:dLbl>
                    <c:idx val="11"/>
                    <c:layout>
                      <c:manualLayout>
                        <c:x val="2.2556390977443518E-2"/>
                        <c:y val="-4.629629629629629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6F6-496E-8AE7-35675A03D0B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4FE-4634-B2BC-60A2F97A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71368"/>
        <c:axId val="574373008"/>
      </c:areaChart>
      <c:dateAx>
        <c:axId val="574371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373008"/>
        <c:crosses val="autoZero"/>
        <c:auto val="1"/>
        <c:lblOffset val="100"/>
        <c:baseTimeUnit val="months"/>
      </c:dateAx>
      <c:valAx>
        <c:axId val="5743730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37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'Exposition de la donnée'!$C$4</c:f>
              <c:strCache>
                <c:ptCount val="1"/>
                <c:pt idx="0">
                  <c:v>Nombres de collaborateurs April avec leurs identifiants exposés aux pirates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'Exposition de la donnée'!$B$5:$B$25</c15:sqref>
                  </c15:fullRef>
                </c:ext>
              </c:extLst>
              <c:f>'Exposition de la donnée'!$B$5:$B$17</c:f>
              <c:numCache>
                <c:formatCode>mmm\-yy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'Exposition de la donnée'!$C$5:$C$25</c15:sqref>
                  </c15:fullRef>
                </c:ext>
              </c:extLst>
              <c:f>'Exposition de la donnée'!$C$5:$C$17</c:f>
              <c:numCache>
                <c:formatCode>General</c:formatCode>
                <c:ptCount val="13"/>
                <c:pt idx="0">
                  <c:v>36</c:v>
                </c:pt>
                <c:pt idx="1">
                  <c:v>231</c:v>
                </c:pt>
                <c:pt idx="2">
                  <c:v>53</c:v>
                </c:pt>
                <c:pt idx="3">
                  <c:v>16</c:v>
                </c:pt>
                <c:pt idx="4">
                  <c:v>17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28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E-4B25-91F7-C792236F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48408"/>
        <c:axId val="574351360"/>
      </c:lineChart>
      <c:dateAx>
        <c:axId val="5743484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351360"/>
        <c:crosses val="autoZero"/>
        <c:auto val="1"/>
        <c:lblOffset val="100"/>
        <c:baseTimeUnit val="months"/>
      </c:dateAx>
      <c:valAx>
        <c:axId val="5743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3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répartition!$C$2</c:f>
              <c:strCache>
                <c:ptCount val="1"/>
                <c:pt idx="0">
                  <c:v>Répartition des collaborateurs à risque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répartition!$D$1:$H$1</c:f>
              <c:strCache>
                <c:ptCount val="5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</c:strCache>
            </c:strRef>
          </c:cat>
          <c:val>
            <c:numRef>
              <c:f>répartition!$D$2:$H$2</c:f>
              <c:numCache>
                <c:formatCode>General</c:formatCode>
                <c:ptCount val="5"/>
                <c:pt idx="0">
                  <c:v>0</c:v>
                </c:pt>
                <c:pt idx="1">
                  <c:v>663</c:v>
                </c:pt>
                <c:pt idx="2">
                  <c:v>1496</c:v>
                </c:pt>
                <c:pt idx="3">
                  <c:v>299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8-423D-931D-85F20C8D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82520"/>
        <c:axId val="539783504"/>
      </c:lineChart>
      <c:catAx>
        <c:axId val="53978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783504"/>
        <c:crosses val="autoZero"/>
        <c:auto val="1"/>
        <c:lblAlgn val="ctr"/>
        <c:lblOffset val="100"/>
        <c:noMultiLvlLbl val="0"/>
      </c:catAx>
      <c:valAx>
        <c:axId val="53978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7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357185</xdr:colOff>
      <xdr:row>26</xdr:row>
      <xdr:rowOff>66676</xdr:rowOff>
    </xdr:from>
    <xdr:to>
      <xdr:col>5</xdr:col>
      <xdr:colOff>1571625</xdr:colOff>
      <xdr:row>40</xdr:row>
      <xdr:rowOff>66676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37</xdr:row>
      <xdr:rowOff>182962</xdr:rowOff>
    </xdr:from>
    <xdr:to>
      <xdr:col>5</xdr:col>
      <xdr:colOff>1568061</xdr:colOff>
      <xdr:row>40</xdr:row>
      <xdr:rowOff>62630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544549" y="7231462"/>
          <a:ext cx="1406137" cy="451168"/>
        </a:xfrm>
        <a:prstGeom prst="rect">
          <a:avLst/>
        </a:prstGeom>
        <a:noFill/>
        <a:ln w="19050" cmpd="sng">
          <a:solidFill>
            <a:srgbClr val="FF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marL="0" indent="0"/>
          <a:r>
            <a:rPr lang="fr-FR" sz="800"/>
            <a:t>Cible 2022:</a:t>
          </a:r>
          <a:r>
            <a:rPr lang="fr-FR" sz="800" baseline="0"/>
            <a:t> 20% de collaborateurs piégés au global</a:t>
          </a:r>
          <a:endParaRPr lang="fr-FR" sz="80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10</xdr:row>
      <xdr:rowOff>166687</xdr:rowOff>
    </xdr:from>
    <xdr:to>
      <xdr:col>12</xdr:col>
      <xdr:colOff>390525</xdr:colOff>
      <xdr:row>25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22</xdr:row>
      <xdr:rowOff>180975</xdr:rowOff>
    </xdr:from>
    <xdr:to>
      <xdr:col>12</xdr:col>
      <xdr:colOff>386962</xdr:colOff>
      <xdr:row>25</xdr:row>
      <xdr:rowOff>34055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296650" y="4371975"/>
          <a:ext cx="1568062" cy="424580"/>
        </a:xfrm>
        <a:prstGeom prst="rect">
          <a:avLst/>
        </a:prstGeom>
        <a:noFill/>
        <a:ln w="19050" cmpd="sng">
          <a:solidFill>
            <a:srgbClr val="FF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marL="0" indent="0"/>
          <a:r>
            <a:rPr lang="fr-FR" sz="800"/>
            <a:t>Cible 2022:</a:t>
          </a:r>
          <a:r>
            <a:rPr lang="fr-FR" sz="800" baseline="0"/>
            <a:t> &gt;90% de collaborateurs formés</a:t>
          </a:r>
          <a:endParaRPr lang="fr-FR" sz="80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10</xdr:row>
      <xdr:rowOff>176212</xdr:rowOff>
    </xdr:from>
    <xdr:to>
      <xdr:col>11</xdr:col>
      <xdr:colOff>742950</xdr:colOff>
      <xdr:row>25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714375</xdr:colOff>
      <xdr:row>23</xdr:row>
      <xdr:rowOff>9525</xdr:rowOff>
    </xdr:from>
    <xdr:to>
      <xdr:col>11</xdr:col>
      <xdr:colOff>758437</xdr:colOff>
      <xdr:row>25</xdr:row>
      <xdr:rowOff>53105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449050" y="4391025"/>
          <a:ext cx="1568062" cy="424580"/>
        </a:xfrm>
        <a:prstGeom prst="rect">
          <a:avLst/>
        </a:prstGeom>
        <a:noFill/>
        <a:ln w="19050" cmpd="sng">
          <a:solidFill>
            <a:srgbClr val="FF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marL="0" indent="0"/>
          <a:r>
            <a:rPr lang="fr-FR" sz="800"/>
            <a:t>Cible 2022:</a:t>
          </a:r>
          <a:r>
            <a:rPr lang="fr-FR" sz="800" baseline="0"/>
            <a:t> tendance stable sur un nombre faible (+-50), voire tendance  négative</a:t>
          </a:r>
          <a:endParaRPr lang="fr-FR" sz="80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166687</xdr:rowOff>
    </xdr:from>
    <xdr:to>
      <xdr:col>14</xdr:col>
      <xdr:colOff>533400</xdr:colOff>
      <xdr:row>25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714375</xdr:colOff>
      <xdr:row>50</xdr:row>
      <xdr:rowOff>171450</xdr:rowOff>
    </xdr:from>
    <xdr:to>
      <xdr:col>8</xdr:col>
      <xdr:colOff>466725</xdr:colOff>
      <xdr:row>60</xdr:row>
      <xdr:rowOff>47625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99842799-4672-4477-A8AA-EA893A1EC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696450"/>
          <a:ext cx="35623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675809</xdr:colOff>
      <xdr:row>18</xdr:row>
      <xdr:rowOff>47333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143000"/>
          <a:ext cx="3723809" cy="23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8</xdr:col>
      <xdr:colOff>609143</xdr:colOff>
      <xdr:row>34</xdr:row>
      <xdr:rowOff>94952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4191000"/>
          <a:ext cx="3657143" cy="23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8</xdr:col>
      <xdr:colOff>541743</xdr:colOff>
      <xdr:row>48</xdr:row>
      <xdr:rowOff>107083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7048500"/>
          <a:ext cx="3589743" cy="2202583"/>
        </a:xfrm>
        <a:prstGeom prst="rect">
          <a:avLst/>
        </a:prstGeom>
      </xdr:spPr>
    </xdr:pic>
    <xdr:clientData/>
  </xdr:twoCellAnchor>
  <xdr:twoCellAnchor>
    <xdr:from>
      <xdr:col>5</xdr:col>
      <xdr:colOff>514681</xdr:colOff>
      <xdr:row>53</xdr:row>
      <xdr:rowOff>6731</xdr:rowOff>
    </xdr:from>
    <xdr:to>
      <xdr:col>6</xdr:col>
      <xdr:colOff>178344</xdr:colOff>
      <xdr:row>60</xdr:row>
      <xdr:rowOff>41468</xdr:rowOff>
    </xdr:to>
    <xdr:sp macro="" textlink="">
      <xdr:nvSpPr>
        <xdr:cNvPr id="7" name="Triangle isocèle 6">
          <a:extLst>
            <a:ext uri="{FF2B5EF4-FFF2-40B4-BE49-F238E27FC236}">
              <a16:creationId xmlns:a16="http://schemas.microsoft.com/office/drawing/2014/main" id="{1F341C33-0ABF-4156-93BA-454FCF16671B}"/>
            </a:ext>
          </a:extLst>
        </xdr:cNvPr>
        <xdr:cNvSpPr/>
      </xdr:nvSpPr>
      <xdr:spPr>
        <a:xfrm rot="20179124">
          <a:off x="4324681" y="10103231"/>
          <a:ext cx="425663" cy="1368237"/>
        </a:xfrm>
        <a:prstGeom prst="triangle">
          <a:avLst/>
        </a:prstGeom>
        <a:solidFill>
          <a:schemeClr val="tx1">
            <a:lumMod val="10000"/>
            <a:lumOff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652846</xdr:colOff>
      <xdr:row>53</xdr:row>
      <xdr:rowOff>30431</xdr:rowOff>
    </xdr:from>
    <xdr:to>
      <xdr:col>6</xdr:col>
      <xdr:colOff>365176</xdr:colOff>
      <xdr:row>60</xdr:row>
      <xdr:rowOff>28287</xdr:rowOff>
    </xdr:to>
    <xdr:sp macro="" textlink="">
      <xdr:nvSpPr>
        <xdr:cNvPr id="8" name="Triangle isocèle 7">
          <a:extLst>
            <a:ext uri="{FF2B5EF4-FFF2-40B4-BE49-F238E27FC236}">
              <a16:creationId xmlns:a16="http://schemas.microsoft.com/office/drawing/2014/main" id="{4EBBF39D-D4E0-44A9-BEC5-9AB9DD5D19A8}"/>
            </a:ext>
          </a:extLst>
        </xdr:cNvPr>
        <xdr:cNvSpPr/>
      </xdr:nvSpPr>
      <xdr:spPr>
        <a:xfrm rot="20977207">
          <a:off x="4462846" y="10126931"/>
          <a:ext cx="474330" cy="1331356"/>
        </a:xfrm>
        <a:prstGeom prst="triangle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6</xdr:col>
      <xdr:colOff>0</xdr:colOff>
      <xdr:row>69</xdr:row>
      <xdr:rowOff>0</xdr:rowOff>
    </xdr:from>
    <xdr:to>
      <xdr:col>10</xdr:col>
      <xdr:colOff>514350</xdr:colOff>
      <xdr:row>78</xdr:row>
      <xdr:rowOff>66675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F0E4E042-571A-4594-BEA5-565FFDA4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144500"/>
          <a:ext cx="35623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38431</xdr:colOff>
      <xdr:row>71</xdr:row>
      <xdr:rowOff>35306</xdr:rowOff>
    </xdr:from>
    <xdr:to>
      <xdr:col>8</xdr:col>
      <xdr:colOff>464094</xdr:colOff>
      <xdr:row>78</xdr:row>
      <xdr:rowOff>70043</xdr:rowOff>
    </xdr:to>
    <xdr:sp macro="" textlink="">
      <xdr:nvSpPr>
        <xdr:cNvPr id="11" name="Triangle isocèle 10">
          <a:extLst>
            <a:ext uri="{FF2B5EF4-FFF2-40B4-BE49-F238E27FC236}">
              <a16:creationId xmlns:a16="http://schemas.microsoft.com/office/drawing/2014/main" id="{41184807-005D-48D7-A59D-2AB83E2E1008}"/>
            </a:ext>
          </a:extLst>
        </xdr:cNvPr>
        <xdr:cNvSpPr/>
      </xdr:nvSpPr>
      <xdr:spPr>
        <a:xfrm rot="20855218">
          <a:off x="6134431" y="13560806"/>
          <a:ext cx="425663" cy="1368237"/>
        </a:xfrm>
        <a:prstGeom prst="triangle">
          <a:avLst/>
        </a:prstGeom>
        <a:solidFill>
          <a:schemeClr val="tx1">
            <a:lumMod val="10000"/>
            <a:lumOff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719521</xdr:colOff>
      <xdr:row>71</xdr:row>
      <xdr:rowOff>49481</xdr:rowOff>
    </xdr:from>
    <xdr:to>
      <xdr:col>8</xdr:col>
      <xdr:colOff>431851</xdr:colOff>
      <xdr:row>78</xdr:row>
      <xdr:rowOff>47337</xdr:rowOff>
    </xdr:to>
    <xdr:sp macro="" textlink="">
      <xdr:nvSpPr>
        <xdr:cNvPr id="12" name="Triangle isocèle 11">
          <a:extLst>
            <a:ext uri="{FF2B5EF4-FFF2-40B4-BE49-F238E27FC236}">
              <a16:creationId xmlns:a16="http://schemas.microsoft.com/office/drawing/2014/main" id="{1951A8F2-5973-4E9B-9E22-1823DB757A2B}"/>
            </a:ext>
          </a:extLst>
        </xdr:cNvPr>
        <xdr:cNvSpPr/>
      </xdr:nvSpPr>
      <xdr:spPr>
        <a:xfrm rot="20977207">
          <a:off x="6053521" y="13574981"/>
          <a:ext cx="474330" cy="1331356"/>
        </a:xfrm>
        <a:prstGeom prst="triangle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ED00-35C9-41F5-82A6-49FF40D86391}">
  <dimension ref="A3:S56"/>
  <sheetViews>
    <sheetView tabSelected="1" zoomScaleNormal="100" workbookViewId="0">
      <selection activeCell="B19" sqref="B19"/>
    </sheetView>
  </sheetViews>
  <sheetFormatPr baseColWidth="10" defaultRowHeight="15" x14ac:dyDescent="0.25"/>
  <cols>
    <col min="2" max="2" width="59.5703125" customWidth="1"/>
    <col min="3" max="3" width="49.42578125" bestFit="1" customWidth="1"/>
    <col min="4" max="4" width="48.140625" customWidth="1"/>
    <col min="5" max="5" width="32.140625" customWidth="1"/>
    <col min="6" max="6" width="41.85546875" bestFit="1" customWidth="1"/>
    <col min="7" max="7" width="39.85546875" bestFit="1" customWidth="1"/>
  </cols>
  <sheetData>
    <row r="3" spans="1:9" x14ac:dyDescent="0.25">
      <c r="A3" t="s">
        <v>2</v>
      </c>
      <c r="B3" t="s">
        <v>18</v>
      </c>
      <c r="C3" t="s">
        <v>8</v>
      </c>
      <c r="D3" t="s">
        <v>19</v>
      </c>
      <c r="E3" t="s">
        <v>20</v>
      </c>
      <c r="F3" t="s">
        <v>10</v>
      </c>
      <c r="G3" t="s">
        <v>7</v>
      </c>
      <c r="H3" t="s">
        <v>9</v>
      </c>
      <c r="I3" t="s">
        <v>11</v>
      </c>
    </row>
    <row r="4" spans="1:9" x14ac:dyDescent="0.25">
      <c r="A4" s="5">
        <v>44197</v>
      </c>
      <c r="B4">
        <v>43</v>
      </c>
      <c r="C4">
        <v>172</v>
      </c>
      <c r="D4">
        <v>290</v>
      </c>
      <c r="E4">
        <f t="shared" ref="E4:E15" si="0">G4-B4-C4-D4</f>
        <v>934</v>
      </c>
      <c r="F4">
        <v>58</v>
      </c>
      <c r="G4">
        <v>1439</v>
      </c>
      <c r="H4">
        <f>B4*100/G4</f>
        <v>2.9881862404447532</v>
      </c>
      <c r="I4">
        <f>C4*100/G4</f>
        <v>11.952744961779013</v>
      </c>
    </row>
    <row r="5" spans="1:9" x14ac:dyDescent="0.25">
      <c r="A5" s="5">
        <v>44228</v>
      </c>
      <c r="B5">
        <v>52</v>
      </c>
      <c r="C5">
        <f>47+C4</f>
        <v>219</v>
      </c>
      <c r="D5">
        <f>47+D4</f>
        <v>337</v>
      </c>
      <c r="E5">
        <f t="shared" si="0"/>
        <v>1140</v>
      </c>
      <c r="F5">
        <f>97+F4</f>
        <v>155</v>
      </c>
      <c r="G5">
        <v>1748</v>
      </c>
      <c r="H5">
        <f t="shared" ref="H5:H16" si="1">B5*100/G5</f>
        <v>2.9748283752860414</v>
      </c>
      <c r="I5">
        <f t="shared" ref="I5:I16" si="2">C5*100/G5</f>
        <v>12.528604118993135</v>
      </c>
    </row>
    <row r="6" spans="1:9" x14ac:dyDescent="0.25">
      <c r="A6" s="5">
        <v>44256</v>
      </c>
      <c r="B6">
        <v>55</v>
      </c>
      <c r="C6">
        <f>172+3+46+25+7</f>
        <v>253</v>
      </c>
      <c r="D6">
        <f>10+D5</f>
        <v>347</v>
      </c>
      <c r="E6">
        <f t="shared" si="0"/>
        <v>1253</v>
      </c>
      <c r="F6">
        <f>100+F5</f>
        <v>255</v>
      </c>
      <c r="G6">
        <f>31+46+135+14+92+1590</f>
        <v>1908</v>
      </c>
      <c r="H6">
        <f t="shared" si="1"/>
        <v>2.8825995807127884</v>
      </c>
      <c r="I6">
        <f t="shared" si="2"/>
        <v>13.259958071278826</v>
      </c>
    </row>
    <row r="7" spans="1:9" x14ac:dyDescent="0.25">
      <c r="A7" s="5">
        <v>44287</v>
      </c>
      <c r="B7">
        <v>55</v>
      </c>
      <c r="C7">
        <f t="shared" ref="C7:C12" si="3">173+0+47+25+7+2+3</f>
        <v>257</v>
      </c>
      <c r="D7">
        <v>347</v>
      </c>
      <c r="E7">
        <f t="shared" si="0"/>
        <v>1273</v>
      </c>
      <c r="F7">
        <v>415</v>
      </c>
      <c r="G7">
        <f t="shared" ref="G7:G12" si="4">1592+92+137+46+31+12+8+14</f>
        <v>1932</v>
      </c>
      <c r="H7">
        <f t="shared" si="1"/>
        <v>2.8467908902691512</v>
      </c>
      <c r="I7">
        <f t="shared" si="2"/>
        <v>13.302277432712215</v>
      </c>
    </row>
    <row r="8" spans="1:9" x14ac:dyDescent="0.25">
      <c r="A8" s="5">
        <v>44317</v>
      </c>
      <c r="B8">
        <v>55</v>
      </c>
      <c r="C8">
        <f t="shared" si="3"/>
        <v>257</v>
      </c>
      <c r="D8">
        <v>347</v>
      </c>
      <c r="E8">
        <f t="shared" si="0"/>
        <v>1273</v>
      </c>
      <c r="F8">
        <v>415</v>
      </c>
      <c r="G8">
        <f t="shared" si="4"/>
        <v>1932</v>
      </c>
      <c r="H8">
        <f t="shared" si="1"/>
        <v>2.8467908902691512</v>
      </c>
      <c r="I8">
        <f t="shared" si="2"/>
        <v>13.302277432712215</v>
      </c>
    </row>
    <row r="9" spans="1:9" x14ac:dyDescent="0.25">
      <c r="A9" s="5">
        <v>44348</v>
      </c>
      <c r="B9">
        <v>55</v>
      </c>
      <c r="C9">
        <f t="shared" si="3"/>
        <v>257</v>
      </c>
      <c r="D9">
        <v>347</v>
      </c>
      <c r="E9">
        <f t="shared" si="0"/>
        <v>1273</v>
      </c>
      <c r="F9">
        <v>415</v>
      </c>
      <c r="G9">
        <f t="shared" si="4"/>
        <v>1932</v>
      </c>
      <c r="H9">
        <f t="shared" si="1"/>
        <v>2.8467908902691512</v>
      </c>
      <c r="I9">
        <f t="shared" si="2"/>
        <v>13.302277432712215</v>
      </c>
    </row>
    <row r="10" spans="1:9" x14ac:dyDescent="0.25">
      <c r="A10" s="5">
        <v>44378</v>
      </c>
      <c r="B10">
        <v>55</v>
      </c>
      <c r="C10">
        <f t="shared" si="3"/>
        <v>257</v>
      </c>
      <c r="D10">
        <v>347</v>
      </c>
      <c r="E10">
        <f t="shared" si="0"/>
        <v>1273</v>
      </c>
      <c r="F10">
        <v>415</v>
      </c>
      <c r="G10">
        <f t="shared" si="4"/>
        <v>1932</v>
      </c>
      <c r="H10">
        <f t="shared" si="1"/>
        <v>2.8467908902691512</v>
      </c>
      <c r="I10">
        <f t="shared" si="2"/>
        <v>13.302277432712215</v>
      </c>
    </row>
    <row r="11" spans="1:9" x14ac:dyDescent="0.25">
      <c r="A11" s="5">
        <v>44409</v>
      </c>
      <c r="B11">
        <v>55</v>
      </c>
      <c r="C11">
        <f t="shared" si="3"/>
        <v>257</v>
      </c>
      <c r="D11">
        <v>347</v>
      </c>
      <c r="E11">
        <f t="shared" si="0"/>
        <v>1273</v>
      </c>
      <c r="F11">
        <v>415</v>
      </c>
      <c r="G11">
        <f t="shared" si="4"/>
        <v>1932</v>
      </c>
      <c r="H11">
        <f t="shared" si="1"/>
        <v>2.8467908902691512</v>
      </c>
      <c r="I11">
        <f t="shared" si="2"/>
        <v>13.302277432712215</v>
      </c>
    </row>
    <row r="12" spans="1:9" x14ac:dyDescent="0.25">
      <c r="A12" s="5">
        <v>44440</v>
      </c>
      <c r="B12">
        <v>55</v>
      </c>
      <c r="C12">
        <f t="shared" si="3"/>
        <v>257</v>
      </c>
      <c r="D12">
        <v>347</v>
      </c>
      <c r="E12">
        <f t="shared" si="0"/>
        <v>1273</v>
      </c>
      <c r="F12">
        <v>415</v>
      </c>
      <c r="G12">
        <f t="shared" si="4"/>
        <v>1932</v>
      </c>
      <c r="H12">
        <f t="shared" si="1"/>
        <v>2.8467908902691512</v>
      </c>
      <c r="I12">
        <f t="shared" si="2"/>
        <v>13.302277432712215</v>
      </c>
    </row>
    <row r="13" spans="1:9" x14ac:dyDescent="0.25">
      <c r="A13" s="5">
        <v>44470</v>
      </c>
      <c r="B13">
        <f>0+3+0+0+14+9+2+10+8+6+4+430</f>
        <v>486</v>
      </c>
      <c r="C13">
        <f>0+3+1+7+51+48+9+31+32+7+4+530</f>
        <v>723</v>
      </c>
      <c r="D13">
        <f>0+7+1+14+30+0+10+1+2+6+0+338</f>
        <v>409</v>
      </c>
      <c r="E13">
        <f t="shared" si="0"/>
        <v>457</v>
      </c>
      <c r="F13">
        <v>415</v>
      </c>
      <c r="G13">
        <f>6+106+19+35+146+145+86+31+44+16+56+1385</f>
        <v>2075</v>
      </c>
      <c r="H13">
        <f t="shared" si="1"/>
        <v>23.421686746987952</v>
      </c>
      <c r="I13">
        <f t="shared" si="2"/>
        <v>34.843373493975903</v>
      </c>
    </row>
    <row r="14" spans="1:9" x14ac:dyDescent="0.25">
      <c r="A14" s="5">
        <v>44501</v>
      </c>
      <c r="B14">
        <f t="shared" ref="B14:B24" si="5">0+434+4+6+8+10+2+9+14+1+0+3</f>
        <v>491</v>
      </c>
      <c r="C14">
        <f t="shared" ref="C14:C24" si="6">0+534+4+7+32+31+9+48+52+7+1+3</f>
        <v>728</v>
      </c>
      <c r="D14">
        <f t="shared" ref="D14:D24" si="7">0+339+0+6+2+1+10+0+30+14+1+9</f>
        <v>412</v>
      </c>
      <c r="E14">
        <f t="shared" si="0"/>
        <v>444</v>
      </c>
      <c r="F14">
        <v>415</v>
      </c>
      <c r="G14">
        <f t="shared" ref="G14:G24" si="8">6+1385+56+16+44+31+86+145+146+35+19+106</f>
        <v>2075</v>
      </c>
      <c r="H14">
        <f t="shared" si="1"/>
        <v>23.662650602409638</v>
      </c>
      <c r="I14">
        <f t="shared" si="2"/>
        <v>35.084337349397593</v>
      </c>
    </row>
    <row r="15" spans="1:9" x14ac:dyDescent="0.25">
      <c r="A15" s="5">
        <v>44531</v>
      </c>
      <c r="B15">
        <f t="shared" si="5"/>
        <v>491</v>
      </c>
      <c r="C15">
        <f t="shared" si="6"/>
        <v>728</v>
      </c>
      <c r="D15">
        <f t="shared" si="7"/>
        <v>412</v>
      </c>
      <c r="E15">
        <f t="shared" si="0"/>
        <v>444</v>
      </c>
      <c r="F15">
        <v>415</v>
      </c>
      <c r="G15">
        <f t="shared" si="8"/>
        <v>2075</v>
      </c>
      <c r="H15">
        <f t="shared" si="1"/>
        <v>23.662650602409638</v>
      </c>
      <c r="I15">
        <f t="shared" si="2"/>
        <v>35.084337349397593</v>
      </c>
    </row>
    <row r="16" spans="1:9" x14ac:dyDescent="0.25">
      <c r="A16" s="5">
        <v>44562</v>
      </c>
      <c r="B16">
        <f t="shared" si="5"/>
        <v>491</v>
      </c>
      <c r="C16">
        <f t="shared" si="6"/>
        <v>728</v>
      </c>
      <c r="D16">
        <f t="shared" si="7"/>
        <v>412</v>
      </c>
      <c r="E16">
        <f t="shared" ref="E16:E21" si="9">G16-B16-C16-D16</f>
        <v>444</v>
      </c>
      <c r="F16">
        <v>415</v>
      </c>
      <c r="G16">
        <f t="shared" si="8"/>
        <v>2075</v>
      </c>
      <c r="H16">
        <f t="shared" si="1"/>
        <v>23.662650602409638</v>
      </c>
      <c r="I16">
        <f t="shared" si="2"/>
        <v>35.084337349397593</v>
      </c>
    </row>
    <row r="17" spans="1:19" x14ac:dyDescent="0.25">
      <c r="A17" s="5"/>
    </row>
    <row r="18" spans="1:19" x14ac:dyDescent="0.25">
      <c r="A18" s="5"/>
    </row>
    <row r="19" spans="1:19" x14ac:dyDescent="0.25">
      <c r="A19" s="5"/>
    </row>
    <row r="20" spans="1:19" x14ac:dyDescent="0.25">
      <c r="A20" s="5"/>
    </row>
    <row r="21" spans="1:19" x14ac:dyDescent="0.25">
      <c r="A21" s="5"/>
    </row>
    <row r="22" spans="1:19" x14ac:dyDescent="0.25">
      <c r="A22" s="5"/>
    </row>
    <row r="23" spans="1:19" x14ac:dyDescent="0.25">
      <c r="A23" s="5"/>
    </row>
    <row r="24" spans="1:19" x14ac:dyDescent="0.25">
      <c r="A24" s="5"/>
    </row>
    <row r="25" spans="1:19" x14ac:dyDescent="0.25">
      <c r="B25" s="4"/>
    </row>
    <row r="26" spans="1:19" x14ac:dyDescent="0.25">
      <c r="B26" s="4"/>
    </row>
    <row r="27" spans="1:19" x14ac:dyDescent="0.25">
      <c r="B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B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5">
      <c r="B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5">
      <c r="B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B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5">
      <c r="B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x14ac:dyDescent="0.25">
      <c r="B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x14ac:dyDescent="0.25">
      <c r="B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x14ac:dyDescent="0.25">
      <c r="B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x14ac:dyDescent="0.25">
      <c r="B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x14ac:dyDescent="0.25">
      <c r="B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x14ac:dyDescent="0.25">
      <c r="B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x14ac:dyDescent="0.25">
      <c r="B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x14ac:dyDescent="0.25"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x14ac:dyDescent="0.25"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x14ac:dyDescent="0.25"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x14ac:dyDescent="0.25"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x14ac:dyDescent="0.25"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x14ac:dyDescent="0.25"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x14ac:dyDescent="0.25"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x14ac:dyDescent="0.25"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x14ac:dyDescent="0.25"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3:19" x14ac:dyDescent="0.25"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3:19" x14ac:dyDescent="0.25"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3:19" x14ac:dyDescent="0.25"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3:19" x14ac:dyDescent="0.25"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3:19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3:19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3:19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3:19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EC6B-F10B-4868-84EF-305D68BA1170}">
  <dimension ref="B3:M28"/>
  <sheetViews>
    <sheetView workbookViewId="0">
      <selection activeCell="D28" sqref="D28"/>
    </sheetView>
  </sheetViews>
  <sheetFormatPr baseColWidth="10" defaultRowHeight="15" x14ac:dyDescent="0.25"/>
  <cols>
    <col min="3" max="3" width="35.5703125" customWidth="1"/>
    <col min="4" max="4" width="37.28515625" bestFit="1" customWidth="1"/>
  </cols>
  <sheetData>
    <row r="3" spans="2:13" x14ac:dyDescent="0.25">
      <c r="C3" t="s">
        <v>6</v>
      </c>
      <c r="D3" t="s">
        <v>21</v>
      </c>
    </row>
    <row r="4" spans="2:13" x14ac:dyDescent="0.25">
      <c r="B4" s="5">
        <v>36923</v>
      </c>
      <c r="C4">
        <v>0</v>
      </c>
      <c r="D4">
        <v>0</v>
      </c>
    </row>
    <row r="5" spans="2:13" x14ac:dyDescent="0.25">
      <c r="B5" s="5">
        <v>36951</v>
      </c>
      <c r="C5">
        <v>54</v>
      </c>
      <c r="D5">
        <v>194</v>
      </c>
      <c r="E5">
        <f t="shared" ref="E5:E23" si="0">C5*100/(C5+D5)</f>
        <v>21.774193548387096</v>
      </c>
    </row>
    <row r="6" spans="2:13" x14ac:dyDescent="0.25">
      <c r="B6" s="5">
        <v>36982</v>
      </c>
      <c r="C6">
        <v>474</v>
      </c>
      <c r="D6">
        <f>1967-C6</f>
        <v>1493</v>
      </c>
      <c r="E6">
        <f t="shared" si="0"/>
        <v>24.097610574478903</v>
      </c>
    </row>
    <row r="7" spans="2:13" x14ac:dyDescent="0.25">
      <c r="B7" s="5">
        <v>37012</v>
      </c>
      <c r="C7">
        <v>746</v>
      </c>
      <c r="D7">
        <f>2122-C7</f>
        <v>1376</v>
      </c>
      <c r="E7">
        <f t="shared" si="0"/>
        <v>35.155513666352498</v>
      </c>
    </row>
    <row r="8" spans="2:13" x14ac:dyDescent="0.25">
      <c r="B8" s="5">
        <v>37043</v>
      </c>
      <c r="C8">
        <v>1033</v>
      </c>
      <c r="D8">
        <f>2300-C8</f>
        <v>1267</v>
      </c>
      <c r="E8">
        <f t="shared" si="0"/>
        <v>44.913043478260867</v>
      </c>
    </row>
    <row r="9" spans="2:13" x14ac:dyDescent="0.25">
      <c r="B9" s="5">
        <v>37073</v>
      </c>
      <c r="C9">
        <v>1209</v>
      </c>
      <c r="D9">
        <f>2282-C9</f>
        <v>1073</v>
      </c>
      <c r="E9">
        <f t="shared" si="0"/>
        <v>52.979842243645926</v>
      </c>
    </row>
    <row r="10" spans="2:13" x14ac:dyDescent="0.25">
      <c r="B10" s="5">
        <v>37104</v>
      </c>
      <c r="C10">
        <v>1336</v>
      </c>
      <c r="D10">
        <f>2050-C10</f>
        <v>714</v>
      </c>
      <c r="E10">
        <f t="shared" si="0"/>
        <v>65.170731707317074</v>
      </c>
      <c r="F10" s="3"/>
      <c r="G10" s="3"/>
      <c r="H10" s="3"/>
      <c r="I10" s="3"/>
      <c r="J10" s="3"/>
      <c r="K10" s="3"/>
      <c r="L10" s="3"/>
      <c r="M10" s="3"/>
    </row>
    <row r="11" spans="2:13" x14ac:dyDescent="0.25">
      <c r="B11" s="5">
        <v>37135</v>
      </c>
      <c r="C11">
        <v>1459</v>
      </c>
      <c r="D11">
        <f>1919-C11</f>
        <v>460</v>
      </c>
      <c r="E11">
        <f t="shared" si="0"/>
        <v>76.029181865554975</v>
      </c>
      <c r="F11" s="3"/>
      <c r="G11" s="3"/>
      <c r="H11" s="3"/>
      <c r="I11" s="3"/>
      <c r="J11" s="3"/>
      <c r="K11" s="3"/>
      <c r="L11" s="3"/>
      <c r="M11" s="3"/>
    </row>
    <row r="12" spans="2:13" x14ac:dyDescent="0.25">
      <c r="B12" s="5">
        <v>37165</v>
      </c>
      <c r="C12">
        <v>1527</v>
      </c>
      <c r="D12">
        <f>1926-C12</f>
        <v>399</v>
      </c>
      <c r="E12">
        <f t="shared" si="0"/>
        <v>79.283489096573206</v>
      </c>
      <c r="F12" s="3"/>
      <c r="G12" s="3"/>
      <c r="H12" s="3"/>
      <c r="I12" s="3"/>
      <c r="J12" s="3"/>
      <c r="K12" s="3"/>
      <c r="L12" s="3"/>
      <c r="M12" s="3"/>
    </row>
    <row r="13" spans="2:13" x14ac:dyDescent="0.25">
      <c r="B13" s="5">
        <v>37196</v>
      </c>
      <c r="C13">
        <v>1554</v>
      </c>
      <c r="D13">
        <v>254</v>
      </c>
      <c r="E13">
        <f t="shared" si="0"/>
        <v>85.951327433628322</v>
      </c>
      <c r="F13" s="3"/>
      <c r="G13" s="3"/>
      <c r="H13" s="3"/>
      <c r="I13" s="3"/>
      <c r="J13" s="3"/>
      <c r="K13" s="3"/>
      <c r="L13" s="3"/>
      <c r="M13" s="3"/>
    </row>
    <row r="14" spans="2:13" x14ac:dyDescent="0.25">
      <c r="B14" s="5">
        <v>37226</v>
      </c>
      <c r="C14">
        <f>1800-D14</f>
        <v>1644</v>
      </c>
      <c r="D14">
        <v>156</v>
      </c>
      <c r="E14">
        <f t="shared" si="0"/>
        <v>91.333333333333329</v>
      </c>
      <c r="F14" s="3"/>
      <c r="G14" s="3"/>
      <c r="H14" s="3"/>
      <c r="I14" s="3"/>
      <c r="J14" s="3"/>
      <c r="K14" s="3"/>
      <c r="L14" s="3"/>
      <c r="M14" s="3"/>
    </row>
    <row r="15" spans="2:13" x14ac:dyDescent="0.25">
      <c r="B15" s="5">
        <v>37257</v>
      </c>
      <c r="C15">
        <f>1820-D15</f>
        <v>1691</v>
      </c>
      <c r="D15">
        <f>166-37</f>
        <v>129</v>
      </c>
      <c r="E15">
        <f t="shared" si="0"/>
        <v>92.912087912087912</v>
      </c>
      <c r="F15" s="3"/>
      <c r="G15" s="3"/>
      <c r="H15" s="3"/>
      <c r="I15" s="3"/>
      <c r="J15" s="3"/>
      <c r="K15" s="3"/>
      <c r="L15" s="3"/>
      <c r="M15" s="3"/>
    </row>
    <row r="16" spans="2:13" x14ac:dyDescent="0.25">
      <c r="B16" s="5"/>
      <c r="F16" s="3"/>
      <c r="G16" s="3"/>
      <c r="H16" s="3"/>
      <c r="I16" s="3"/>
      <c r="J16" s="3"/>
      <c r="K16" s="3"/>
      <c r="L16" s="3"/>
      <c r="M16" s="3"/>
    </row>
    <row r="17" spans="2:13" x14ac:dyDescent="0.25">
      <c r="B17" s="5"/>
      <c r="F17" s="3"/>
      <c r="G17" s="3"/>
      <c r="H17" s="3"/>
      <c r="I17" s="3"/>
      <c r="J17" s="3"/>
      <c r="K17" s="3"/>
      <c r="L17" s="3"/>
      <c r="M17" s="3"/>
    </row>
    <row r="18" spans="2:13" x14ac:dyDescent="0.25">
      <c r="B18" s="5"/>
      <c r="F18" s="3"/>
      <c r="G18" s="3"/>
      <c r="H18" s="3"/>
      <c r="I18" s="3"/>
      <c r="J18" s="3"/>
      <c r="K18" s="3"/>
      <c r="L18" s="3"/>
      <c r="M18" s="3"/>
    </row>
    <row r="19" spans="2:13" x14ac:dyDescent="0.25">
      <c r="B19" s="5"/>
      <c r="F19" s="3"/>
      <c r="G19" s="3"/>
      <c r="H19" s="3"/>
      <c r="I19" s="3"/>
      <c r="J19" s="3"/>
      <c r="K19" s="3"/>
      <c r="L19" s="3"/>
      <c r="M19" s="3"/>
    </row>
    <row r="20" spans="2:13" x14ac:dyDescent="0.25">
      <c r="B20" s="5"/>
      <c r="F20" s="3"/>
      <c r="G20" s="3"/>
      <c r="H20" s="3"/>
      <c r="I20" s="3"/>
      <c r="J20" s="3"/>
      <c r="K20" s="3"/>
      <c r="L20" s="3"/>
      <c r="M20" s="3"/>
    </row>
    <row r="21" spans="2:13" x14ac:dyDescent="0.25">
      <c r="B21" s="5"/>
      <c r="F21" s="3"/>
      <c r="G21" s="3"/>
      <c r="H21" s="3"/>
      <c r="I21" s="3"/>
      <c r="J21" s="3"/>
      <c r="K21" s="3"/>
      <c r="L21" s="3"/>
      <c r="M21" s="3"/>
    </row>
    <row r="22" spans="2:13" x14ac:dyDescent="0.25">
      <c r="B22" s="5"/>
      <c r="F22" s="3"/>
      <c r="G22" s="3"/>
      <c r="H22" s="3"/>
      <c r="I22" s="3"/>
      <c r="J22" s="3"/>
      <c r="K22" s="3"/>
      <c r="L22" s="3"/>
      <c r="M22" s="3"/>
    </row>
    <row r="23" spans="2:13" x14ac:dyDescent="0.25">
      <c r="B23" s="5"/>
      <c r="F23" s="3"/>
      <c r="G23" s="3"/>
      <c r="H23" s="3"/>
      <c r="I23" s="3"/>
      <c r="J23" s="3"/>
      <c r="K23" s="3"/>
      <c r="L23" s="3"/>
      <c r="M23" s="3"/>
    </row>
    <row r="24" spans="2:13" x14ac:dyDescent="0.25">
      <c r="F24" s="3"/>
      <c r="G24" s="3"/>
      <c r="H24" s="3"/>
      <c r="I24" s="3"/>
      <c r="J24" s="3"/>
      <c r="K24" s="3"/>
      <c r="L24" s="3"/>
      <c r="M24" s="3"/>
    </row>
    <row r="25" spans="2:13" x14ac:dyDescent="0.25">
      <c r="F25" s="3"/>
      <c r="G25" s="3"/>
      <c r="H25" s="3"/>
      <c r="I25" s="3"/>
      <c r="J25" s="3"/>
      <c r="K25" s="3"/>
      <c r="L25" s="3"/>
      <c r="M25" s="3"/>
    </row>
    <row r="26" spans="2:13" x14ac:dyDescent="0.25">
      <c r="F26" s="3"/>
      <c r="G26" s="3"/>
      <c r="H26" s="3"/>
      <c r="I26" s="3"/>
      <c r="J26" s="3"/>
      <c r="K26" s="3"/>
      <c r="L26" s="3"/>
      <c r="M26" s="3"/>
    </row>
    <row r="27" spans="2:13" x14ac:dyDescent="0.25">
      <c r="F27" s="3"/>
      <c r="G27" s="3"/>
      <c r="H27" s="3"/>
      <c r="I27" s="3"/>
      <c r="J27" s="3"/>
      <c r="K27" s="3"/>
      <c r="L27" s="3"/>
      <c r="M27" s="3"/>
    </row>
    <row r="28" spans="2:13" x14ac:dyDescent="0.25">
      <c r="F28" s="3"/>
      <c r="G28" s="3"/>
      <c r="H28" s="3"/>
      <c r="I28" s="3"/>
      <c r="J28" s="3"/>
      <c r="K28" s="3"/>
      <c r="L28" s="3"/>
      <c r="M2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5E98-9D0D-4B8D-A66D-7184E147B820}">
  <dimension ref="B4:M30"/>
  <sheetViews>
    <sheetView topLeftCell="A4" workbookViewId="0">
      <selection activeCell="C31" sqref="C31"/>
    </sheetView>
  </sheetViews>
  <sheetFormatPr baseColWidth="10" defaultRowHeight="15" x14ac:dyDescent="0.25"/>
  <cols>
    <col min="3" max="3" width="69.5703125" bestFit="1" customWidth="1"/>
  </cols>
  <sheetData>
    <row r="4" spans="2:13" x14ac:dyDescent="0.25">
      <c r="C4" t="s">
        <v>5</v>
      </c>
    </row>
    <row r="5" spans="2:13" x14ac:dyDescent="0.25">
      <c r="B5" s="5">
        <v>44197</v>
      </c>
      <c r="C5">
        <v>36</v>
      </c>
    </row>
    <row r="6" spans="2:13" x14ac:dyDescent="0.25">
      <c r="B6" s="5">
        <v>44228</v>
      </c>
      <c r="C6">
        <v>231</v>
      </c>
    </row>
    <row r="7" spans="2:13" x14ac:dyDescent="0.25">
      <c r="B7" s="5">
        <v>44256</v>
      </c>
      <c r="C7">
        <v>53</v>
      </c>
    </row>
    <row r="8" spans="2:13" x14ac:dyDescent="0.25">
      <c r="B8" s="5">
        <v>44287</v>
      </c>
      <c r="C8">
        <v>16</v>
      </c>
    </row>
    <row r="9" spans="2:13" x14ac:dyDescent="0.25">
      <c r="B9" s="5">
        <v>44317</v>
      </c>
      <c r="C9">
        <v>17</v>
      </c>
    </row>
    <row r="10" spans="2:13" x14ac:dyDescent="0.25">
      <c r="B10" s="5">
        <v>44348</v>
      </c>
      <c r="C10">
        <v>6</v>
      </c>
      <c r="F10" s="3"/>
      <c r="G10" s="3"/>
      <c r="H10" s="3"/>
      <c r="I10" s="3"/>
      <c r="J10" s="3"/>
      <c r="K10" s="3"/>
      <c r="L10" s="3"/>
      <c r="M10" s="3"/>
    </row>
    <row r="11" spans="2:13" x14ac:dyDescent="0.25">
      <c r="B11" s="5">
        <v>44378</v>
      </c>
      <c r="C11">
        <v>5</v>
      </c>
      <c r="F11" s="3"/>
      <c r="G11" s="3"/>
      <c r="H11" s="3"/>
      <c r="I11" s="3"/>
      <c r="J11" s="3"/>
      <c r="K11" s="3"/>
      <c r="L11" s="3"/>
      <c r="M11" s="3"/>
    </row>
    <row r="12" spans="2:13" x14ac:dyDescent="0.25">
      <c r="B12" s="5">
        <v>44409</v>
      </c>
      <c r="C12">
        <v>10</v>
      </c>
      <c r="F12" s="3"/>
      <c r="G12" s="3"/>
      <c r="H12" s="3"/>
      <c r="I12" s="3"/>
      <c r="J12" s="3"/>
      <c r="K12" s="3"/>
      <c r="L12" s="3"/>
      <c r="M12" s="3"/>
    </row>
    <row r="13" spans="2:13" x14ac:dyDescent="0.25">
      <c r="B13" s="5">
        <v>44440</v>
      </c>
      <c r="C13">
        <v>5</v>
      </c>
      <c r="F13" s="3"/>
      <c r="G13" s="3"/>
      <c r="H13" s="3"/>
      <c r="I13" s="3"/>
      <c r="J13" s="3"/>
      <c r="K13" s="3"/>
      <c r="L13" s="3"/>
      <c r="M13" s="3"/>
    </row>
    <row r="14" spans="2:13" x14ac:dyDescent="0.25">
      <c r="B14" s="5">
        <v>44470</v>
      </c>
      <c r="C14">
        <v>28</v>
      </c>
      <c r="F14" s="3"/>
      <c r="G14" s="3"/>
      <c r="H14" s="3"/>
      <c r="I14" s="3"/>
      <c r="J14" s="3"/>
      <c r="K14" s="3"/>
      <c r="L14" s="3"/>
      <c r="M14" s="3"/>
    </row>
    <row r="15" spans="2:13" x14ac:dyDescent="0.25">
      <c r="B15" s="5">
        <v>44501</v>
      </c>
      <c r="C15">
        <v>0</v>
      </c>
      <c r="F15" s="3"/>
      <c r="G15" s="3"/>
      <c r="H15" s="3"/>
      <c r="I15" s="3"/>
      <c r="J15" s="3"/>
      <c r="K15" s="3"/>
      <c r="L15" s="3"/>
      <c r="M15" s="3"/>
    </row>
    <row r="16" spans="2:13" x14ac:dyDescent="0.25">
      <c r="B16" s="5">
        <v>44531</v>
      </c>
      <c r="C16">
        <v>9</v>
      </c>
      <c r="F16" s="3"/>
      <c r="G16" s="3"/>
      <c r="H16" s="3"/>
      <c r="I16" s="3"/>
      <c r="J16" s="3"/>
      <c r="K16" s="3"/>
      <c r="L16" s="3"/>
      <c r="M16" s="3"/>
    </row>
    <row r="17" spans="2:13" x14ac:dyDescent="0.25">
      <c r="B17" s="5">
        <v>44562</v>
      </c>
      <c r="C17">
        <v>1</v>
      </c>
      <c r="F17" s="3"/>
      <c r="G17" s="3"/>
      <c r="H17" s="3"/>
      <c r="I17" s="3"/>
      <c r="J17" s="3"/>
      <c r="K17" s="3"/>
      <c r="L17" s="3"/>
      <c r="M17" s="3"/>
    </row>
    <row r="18" spans="2:13" x14ac:dyDescent="0.25">
      <c r="B18" s="5"/>
      <c r="F18" s="3"/>
      <c r="G18" s="3"/>
      <c r="H18" s="3"/>
      <c r="I18" s="3"/>
      <c r="J18" s="3"/>
      <c r="K18" s="3"/>
      <c r="L18" s="3"/>
      <c r="M18" s="3"/>
    </row>
    <row r="19" spans="2:13" x14ac:dyDescent="0.25">
      <c r="B19" s="5"/>
      <c r="F19" s="3"/>
      <c r="G19" s="3"/>
      <c r="H19" s="3"/>
      <c r="I19" s="3"/>
      <c r="J19" s="3"/>
      <c r="K19" s="3"/>
      <c r="L19" s="3"/>
      <c r="M19" s="3"/>
    </row>
    <row r="20" spans="2:13" x14ac:dyDescent="0.25">
      <c r="B20" s="5"/>
      <c r="F20" s="3"/>
      <c r="G20" s="3"/>
      <c r="H20" s="3"/>
      <c r="I20" s="3"/>
      <c r="J20" s="3"/>
      <c r="K20" s="3"/>
      <c r="L20" s="3"/>
      <c r="M20" s="3"/>
    </row>
    <row r="21" spans="2:13" x14ac:dyDescent="0.25">
      <c r="B21" s="5"/>
      <c r="F21" s="3"/>
      <c r="G21" s="3"/>
      <c r="H21" s="3"/>
      <c r="I21" s="3"/>
      <c r="J21" s="3"/>
      <c r="K21" s="3"/>
      <c r="L21" s="3"/>
      <c r="M21" s="3"/>
    </row>
    <row r="22" spans="2:13" x14ac:dyDescent="0.25">
      <c r="B22" s="5"/>
      <c r="F22" s="3"/>
      <c r="G22" s="3"/>
      <c r="H22" s="3"/>
      <c r="I22" s="3"/>
      <c r="J22" s="3"/>
      <c r="K22" s="3"/>
      <c r="L22" s="3"/>
      <c r="M22" s="3"/>
    </row>
    <row r="23" spans="2:13" x14ac:dyDescent="0.25">
      <c r="B23" s="5"/>
      <c r="F23" s="3"/>
      <c r="G23" s="3"/>
      <c r="H23" s="3"/>
      <c r="I23" s="3"/>
      <c r="J23" s="3"/>
      <c r="K23" s="3"/>
      <c r="L23" s="3"/>
      <c r="M23" s="3"/>
    </row>
    <row r="24" spans="2:13" x14ac:dyDescent="0.25">
      <c r="B24" s="5"/>
      <c r="F24" s="3"/>
      <c r="G24" s="3"/>
      <c r="H24" s="3"/>
      <c r="I24" s="3"/>
      <c r="J24" s="3"/>
      <c r="K24" s="3"/>
      <c r="L24" s="3"/>
      <c r="M24" s="3"/>
    </row>
    <row r="25" spans="2:13" x14ac:dyDescent="0.25">
      <c r="B25" s="5"/>
      <c r="F25" s="3"/>
      <c r="G25" s="3"/>
      <c r="H25" s="3"/>
      <c r="I25" s="3"/>
      <c r="J25" s="3"/>
      <c r="K25" s="3"/>
      <c r="L25" s="3"/>
      <c r="M25" s="3"/>
    </row>
    <row r="26" spans="2:13" x14ac:dyDescent="0.25">
      <c r="F26" s="3"/>
      <c r="G26" s="3"/>
      <c r="H26" s="3"/>
      <c r="I26" s="3"/>
      <c r="J26" s="3"/>
      <c r="K26" s="3"/>
      <c r="L26" s="3"/>
      <c r="M26" s="3"/>
    </row>
    <row r="27" spans="2:13" x14ac:dyDescent="0.25">
      <c r="F27" s="3"/>
      <c r="G27" s="3"/>
      <c r="H27" s="3"/>
      <c r="I27" s="3"/>
      <c r="J27" s="3"/>
      <c r="K27" s="3"/>
      <c r="L27" s="3"/>
      <c r="M27" s="3"/>
    </row>
    <row r="28" spans="2:13" x14ac:dyDescent="0.25">
      <c r="F28" s="3"/>
      <c r="G28" s="3"/>
      <c r="H28" s="3"/>
      <c r="I28" s="3"/>
      <c r="J28" s="3"/>
      <c r="K28" s="3"/>
      <c r="L28" s="3"/>
      <c r="M28" s="3"/>
    </row>
    <row r="29" spans="2:13" x14ac:dyDescent="0.25">
      <c r="F29" s="3"/>
      <c r="G29" s="3"/>
      <c r="H29" s="3"/>
      <c r="I29" s="3"/>
      <c r="J29" s="3"/>
      <c r="K29" s="3"/>
      <c r="L29" s="3"/>
      <c r="M29" s="3"/>
    </row>
    <row r="30" spans="2:13" x14ac:dyDescent="0.25">
      <c r="F30" s="3"/>
      <c r="G30" s="3"/>
      <c r="H30" s="3"/>
      <c r="I30" s="3"/>
      <c r="J30" s="3"/>
      <c r="K30" s="3"/>
      <c r="L30" s="3"/>
      <c r="M30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A3DC-56E5-4A5E-904E-3ADB07EE14D5}">
  <dimension ref="B1:P28"/>
  <sheetViews>
    <sheetView workbookViewId="0">
      <selection activeCell="E7" sqref="E7"/>
    </sheetView>
  </sheetViews>
  <sheetFormatPr baseColWidth="10" defaultRowHeight="15" x14ac:dyDescent="0.25"/>
  <sheetData>
    <row r="1" spans="2:16" x14ac:dyDescent="0.25"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2:16" x14ac:dyDescent="0.25">
      <c r="B2" t="s">
        <v>3</v>
      </c>
      <c r="C2" t="s">
        <v>17</v>
      </c>
      <c r="D2">
        <v>0</v>
      </c>
      <c r="E2">
        <v>663</v>
      </c>
      <c r="F2">
        <v>1496</v>
      </c>
      <c r="G2">
        <v>299</v>
      </c>
      <c r="H2">
        <v>0</v>
      </c>
    </row>
    <row r="3" spans="2:16" x14ac:dyDescent="0.25">
      <c r="D3">
        <f>D2*100/SUM($D$2:$H$2)</f>
        <v>0</v>
      </c>
      <c r="E3">
        <f t="shared" ref="E3:H3" si="0">E2*100/SUM($D$2:$H$2)</f>
        <v>26.973148901545972</v>
      </c>
      <c r="F3">
        <f t="shared" si="0"/>
        <v>60.862489829129373</v>
      </c>
      <c r="G3">
        <f t="shared" si="0"/>
        <v>12.164361269324655</v>
      </c>
      <c r="H3">
        <f t="shared" si="0"/>
        <v>0</v>
      </c>
    </row>
    <row r="11" spans="2:16" x14ac:dyDescent="0.25">
      <c r="I11" s="3"/>
      <c r="J11" s="3"/>
      <c r="K11" s="3"/>
      <c r="L11" s="3"/>
      <c r="M11" s="3"/>
      <c r="N11" s="3"/>
      <c r="O11" s="3"/>
      <c r="P11" s="3"/>
    </row>
    <row r="12" spans="2:16" x14ac:dyDescent="0.25">
      <c r="I12" s="3"/>
      <c r="J12" s="3"/>
      <c r="K12" s="3"/>
      <c r="L12" s="3"/>
      <c r="M12" s="3"/>
      <c r="N12" s="3"/>
      <c r="O12" s="3"/>
      <c r="P12" s="3"/>
    </row>
    <row r="13" spans="2:16" x14ac:dyDescent="0.25">
      <c r="I13" s="3"/>
      <c r="J13" s="3"/>
      <c r="K13" s="3"/>
      <c r="L13" s="3"/>
      <c r="M13" s="3"/>
      <c r="N13" s="3"/>
      <c r="O13" s="3"/>
      <c r="P13" s="3"/>
    </row>
    <row r="14" spans="2:16" x14ac:dyDescent="0.25">
      <c r="I14" s="3"/>
      <c r="J14" s="3"/>
      <c r="K14" s="3"/>
      <c r="L14" s="3"/>
      <c r="M14" s="3"/>
      <c r="N14" s="3"/>
      <c r="O14" s="3"/>
      <c r="P14" s="3"/>
    </row>
    <row r="15" spans="2:16" x14ac:dyDescent="0.25">
      <c r="I15" s="3"/>
      <c r="J15" s="3"/>
      <c r="K15" s="3"/>
      <c r="L15" s="3"/>
      <c r="M15" s="3"/>
      <c r="N15" s="3"/>
      <c r="O15" s="3"/>
      <c r="P15" s="3"/>
    </row>
    <row r="16" spans="2:16" x14ac:dyDescent="0.25">
      <c r="I16" s="3"/>
      <c r="J16" s="3"/>
      <c r="K16" s="3"/>
      <c r="L16" s="3"/>
      <c r="M16" s="3"/>
      <c r="N16" s="3"/>
      <c r="O16" s="3"/>
      <c r="P16" s="3"/>
    </row>
    <row r="17" spans="9:16" x14ac:dyDescent="0.25">
      <c r="I17" s="3"/>
      <c r="J17" s="3"/>
      <c r="K17" s="3"/>
      <c r="L17" s="3"/>
      <c r="M17" s="3"/>
      <c r="N17" s="3"/>
      <c r="O17" s="3"/>
      <c r="P17" s="3"/>
    </row>
    <row r="18" spans="9:16" x14ac:dyDescent="0.25">
      <c r="I18" s="3"/>
      <c r="J18" s="3"/>
      <c r="K18" s="3"/>
      <c r="L18" s="3"/>
      <c r="M18" s="3"/>
      <c r="N18" s="3"/>
      <c r="O18" s="3"/>
      <c r="P18" s="3"/>
    </row>
    <row r="19" spans="9:16" x14ac:dyDescent="0.25">
      <c r="I19" s="3"/>
      <c r="J19" s="3"/>
      <c r="K19" s="3"/>
      <c r="L19" s="3"/>
      <c r="M19" s="3"/>
      <c r="N19" s="3"/>
      <c r="O19" s="3"/>
      <c r="P19" s="3"/>
    </row>
    <row r="20" spans="9:16" x14ac:dyDescent="0.25">
      <c r="I20" s="3"/>
      <c r="J20" s="3"/>
      <c r="K20" s="3"/>
      <c r="L20" s="3"/>
      <c r="M20" s="3"/>
      <c r="N20" s="3"/>
      <c r="O20" s="3"/>
      <c r="P20" s="3"/>
    </row>
    <row r="21" spans="9:16" x14ac:dyDescent="0.25">
      <c r="I21" s="3"/>
      <c r="J21" s="3"/>
      <c r="K21" s="3"/>
      <c r="L21" s="3"/>
      <c r="M21" s="3"/>
      <c r="N21" s="3"/>
      <c r="O21" s="3"/>
      <c r="P21" s="3"/>
    </row>
    <row r="22" spans="9:16" x14ac:dyDescent="0.25">
      <c r="I22" s="3"/>
      <c r="J22" s="3"/>
      <c r="K22" s="3"/>
      <c r="L22" s="3"/>
      <c r="M22" s="3"/>
      <c r="N22" s="3"/>
      <c r="O22" s="3"/>
      <c r="P22" s="3"/>
    </row>
    <row r="23" spans="9:16" x14ac:dyDescent="0.25">
      <c r="I23" s="3"/>
      <c r="J23" s="3"/>
      <c r="K23" s="3"/>
      <c r="L23" s="3"/>
      <c r="M23" s="3"/>
      <c r="N23" s="3"/>
      <c r="O23" s="3"/>
      <c r="P23" s="3"/>
    </row>
    <row r="24" spans="9:16" x14ac:dyDescent="0.25">
      <c r="I24" s="3"/>
      <c r="J24" s="3"/>
      <c r="K24" s="3"/>
      <c r="L24" s="3"/>
      <c r="M24" s="3"/>
      <c r="N24" s="3"/>
      <c r="O24" s="3"/>
      <c r="P24" s="3"/>
    </row>
    <row r="25" spans="9:16" x14ac:dyDescent="0.25">
      <c r="I25" s="3"/>
      <c r="J25" s="3"/>
      <c r="K25" s="3"/>
      <c r="L25" s="3"/>
      <c r="M25" s="3"/>
      <c r="N25" s="3"/>
      <c r="O25" s="3"/>
      <c r="P25" s="3"/>
    </row>
    <row r="26" spans="9:16" x14ac:dyDescent="0.25">
      <c r="I26" s="3"/>
      <c r="J26" s="3"/>
      <c r="K26" s="3"/>
      <c r="L26" s="3"/>
      <c r="M26" s="3"/>
      <c r="N26" s="3"/>
      <c r="O26" s="3"/>
      <c r="P26" s="3"/>
    </row>
    <row r="27" spans="9:16" x14ac:dyDescent="0.25">
      <c r="I27" s="3"/>
      <c r="J27" s="3"/>
      <c r="K27" s="3"/>
      <c r="L27" s="3"/>
      <c r="M27" s="3"/>
      <c r="N27" s="3"/>
      <c r="O27" s="3"/>
      <c r="P27" s="3"/>
    </row>
    <row r="28" spans="9:16" x14ac:dyDescent="0.25">
      <c r="I28" s="3"/>
      <c r="J28" s="3"/>
      <c r="K28" s="3"/>
      <c r="L28" s="3"/>
      <c r="M28" s="3"/>
      <c r="N28" s="3"/>
      <c r="O28" s="3"/>
      <c r="P28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3047-1548-4F65-B6A8-B8289092E7CE}">
  <dimension ref="B11:B52"/>
  <sheetViews>
    <sheetView topLeftCell="A46" workbookViewId="0">
      <selection activeCell="L73" sqref="L73"/>
    </sheetView>
  </sheetViews>
  <sheetFormatPr baseColWidth="10" defaultRowHeight="15" x14ac:dyDescent="0.25"/>
  <sheetData>
    <row r="11" spans="2:2" x14ac:dyDescent="0.25">
      <c r="B11" t="s">
        <v>0</v>
      </c>
    </row>
    <row r="23" spans="2:2" x14ac:dyDescent="0.25">
      <c r="B23" t="s">
        <v>1</v>
      </c>
    </row>
    <row r="38" spans="2:2" x14ac:dyDescent="0.25">
      <c r="B38" t="s">
        <v>3</v>
      </c>
    </row>
    <row r="52" spans="2:2" x14ac:dyDescent="0.25">
      <c r="B5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Simulation Phishing</vt:lpstr>
      <vt:lpstr>Statut Formation</vt:lpstr>
      <vt:lpstr>Exposition de la donnée</vt:lpstr>
      <vt:lpstr>répartition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2023-11-28T09:34:49Z</dcterms:modified>
</cp:coreProperties>
</file>