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82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search" sheetId="2" r:id="rId4"/>
    <sheet state="visible" name="Normal - A" sheetId="3" r:id="rId5"/>
    <sheet state="visible" name="Normal - B" sheetId="4" r:id="rId6"/>
    <sheet state="visible" name="Final results" sheetId="5" r:id="rId7"/>
  </sheets>
  <definedNames/>
  <calcPr/>
</workbook>
</file>

<file path=xl/sharedStrings.xml><?xml version="1.0" encoding="utf-8"?>
<sst xmlns="http://schemas.openxmlformats.org/spreadsheetml/2006/main" count="338" uniqueCount="133">
  <si>
    <t>G=4</t>
  </si>
  <si>
    <t>D=560</t>
  </si>
  <si>
    <t>D=5000</t>
  </si>
  <si>
    <t>D=10000</t>
  </si>
  <si>
    <t>D=100000</t>
  </si>
  <si>
    <t>G = 4</t>
  </si>
  <si>
    <t>G = 8</t>
  </si>
  <si>
    <t>G = 16</t>
  </si>
  <si>
    <t>G = 24</t>
  </si>
  <si>
    <t>D</t>
  </si>
  <si>
    <t>Slope of coeficient</t>
  </si>
  <si>
    <t xml:space="preserve">D </t>
  </si>
  <si>
    <t>Slope of coefficient</t>
  </si>
  <si>
    <t>Slope of Coefficient</t>
  </si>
  <si>
    <t>G=8</t>
  </si>
  <si>
    <t>D = 560</t>
  </si>
  <si>
    <t>G</t>
  </si>
  <si>
    <t>Slope</t>
  </si>
  <si>
    <t>G=16</t>
  </si>
  <si>
    <t>G=24</t>
  </si>
  <si>
    <t>Final result</t>
  </si>
  <si>
    <t>My Best guess with an exponent for T</t>
  </si>
  <si>
    <t>Stats</t>
  </si>
  <si>
    <t>Maximum residual</t>
  </si>
  <si>
    <t>Linear with small dataset</t>
  </si>
  <si>
    <t>my best guess with small dataset</t>
  </si>
  <si>
    <t>My best guess with large data set</t>
  </si>
  <si>
    <t>Added t to the numerator of third term</t>
  </si>
  <si>
    <t>MY best guess with a squared term for T</t>
  </si>
  <si>
    <t>Geisler's simplified model</t>
  </si>
  <si>
    <t>SImpler Model</t>
  </si>
  <si>
    <t>Analysis: Looks correct, no guess is off by more than 20 for our full range of data</t>
  </si>
  <si>
    <t>Analysis: G is good Might check some of those stragglers</t>
  </si>
  <si>
    <t>Maybe try again with larger data?</t>
  </si>
  <si>
    <t>T appears to need changed</t>
  </si>
  <si>
    <t xml:space="preserve"> </t>
  </si>
  <si>
    <t>Analysis, didn't help, I need to add a exponented T term</t>
  </si>
  <si>
    <t>T became linear but is way off</t>
  </si>
  <si>
    <t>Analysis:</t>
  </si>
  <si>
    <t>An improvement of the last model, but could maybe be simplified more?</t>
  </si>
  <si>
    <t>Analysis: looks like a significant deprovement</t>
  </si>
  <si>
    <t>A = -1.24548 + 0.322079 * T ^ 1.29641 + 0.000111167 * D / G</t>
  </si>
  <si>
    <t>A= -3.61 + 1.0671 T - 0.000246 D - 0.231 G</t>
  </si>
  <si>
    <t>T appears to be non-linear</t>
  </si>
  <si>
    <t>A = -4.90829 + 1.0671 * T - 0.000547514*D/G</t>
  </si>
  <si>
    <t>A = -9.97946 + 1.28999 * T + 9.61896e-005 * D / G</t>
  </si>
  <si>
    <t>C4 = -9.92922 + 1.28315 * C1 + 1.30801e-005 * C2 * C1 / C3</t>
  </si>
  <si>
    <t>A = -2.88886 + 0.0235348 * T ^ 1.69732 + 0.697873 * T + 0.000115174 * D / G</t>
  </si>
  <si>
    <t>A = -1.18808 + 0.322101 * T ^ 1.2964</t>
  </si>
  <si>
    <t>A = -8.24683 + T^ 1.05498</t>
  </si>
  <si>
    <t>G=3</t>
  </si>
  <si>
    <t>G=5</t>
  </si>
  <si>
    <t>G=6</t>
  </si>
  <si>
    <t>T</t>
  </si>
  <si>
    <t>Actual</t>
  </si>
  <si>
    <t>Predicted</t>
  </si>
  <si>
    <t>Residual</t>
  </si>
  <si>
    <t>Result</t>
  </si>
  <si>
    <t>D=1000</t>
  </si>
  <si>
    <t>Data</t>
  </si>
  <si>
    <t>Pure Linear Regression</t>
  </si>
  <si>
    <t>A and T rooted</t>
  </si>
  <si>
    <t>This was my original guess at ADT relationship, D and T are multiplied.</t>
  </si>
  <si>
    <t>G rooted</t>
  </si>
  <si>
    <t>G Logged</t>
  </si>
  <si>
    <t>The formula from g rooted, but with a different coefficient</t>
  </si>
  <si>
    <t>G Cuberooted</t>
  </si>
  <si>
    <t>Analysis: G appears to be non-linear, but residuals are</t>
  </si>
  <si>
    <t>This appears to be further from the solution.  I'm not sure what this indicates</t>
  </si>
  <si>
    <t>Analysis: This appears to be worse than my first data points  There seems to be an obvious downward curve</t>
  </si>
  <si>
    <t>Looks more or less like the linear data, maybe try loging G?</t>
  </si>
  <si>
    <t xml:space="preserve">Data looks logarythmic (for obvious reasons) </t>
  </si>
  <si>
    <t>T (the data plotted below) could be good enough</t>
  </si>
  <si>
    <t>As we increase G, we are getting more extreme and more downward sloping results</t>
  </si>
  <si>
    <t>As t increases, the A increases too quickly, causeing the residuals to "fall behind"  Indicates linearity?</t>
  </si>
  <si>
    <t>Its possible that G is moving in the right direction and now needs to be power lawed?</t>
  </si>
  <si>
    <t>I think this was a step backwards</t>
  </si>
  <si>
    <t>D = ?</t>
  </si>
  <si>
    <t>Linear Regression (A = 1.54 + 1.4314G - .000037D - 1.794G)</t>
  </si>
  <si>
    <t>A and T rooted (A^1/2 = -.899 + (.01077T)-0.0000025*D-0.853*(g))^2</t>
  </si>
  <si>
    <t>Personal equation (A = 1.0394D^.06*T) Where G is 4</t>
  </si>
  <si>
    <t>Linear Test for two variables (C14 = -10.78 + 1.5406 C13 + 0.000230 C15) G = 4</t>
  </si>
  <si>
    <t>A = 25.26 + 1.4234 T - 0.000039 D - 13.57 G^1/2</t>
  </si>
  <si>
    <t>C27 = 34.87 + 1.4149 C24 - 0.000040 C25 - 54.49 C26</t>
  </si>
  <si>
    <t>A = 25.26 + 1.4234 T - 0.000039 D - 11 G^1/2</t>
  </si>
  <si>
    <t>C27 = 48.93 + 1.4205 T - 0.000039 D - 31.18 G^1/3</t>
  </si>
  <si>
    <t xml:space="preserve"> S    R-sq  R-sq(adj)  R-sq(pred)</t>
  </si>
  <si>
    <t>30.1155  92.53%     92.44%      91.85%</t>
  </si>
  <si>
    <t>Stats as percent of range</t>
  </si>
  <si>
    <t>Original Model, final result</t>
  </si>
  <si>
    <t>Basic Form</t>
  </si>
  <si>
    <t>Range of output</t>
  </si>
  <si>
    <t>Maximum Residual</t>
  </si>
  <si>
    <t>Minimum Residual</t>
  </si>
  <si>
    <t>RMSE</t>
  </si>
  <si>
    <t>Coefficient</t>
  </si>
  <si>
    <t>A = T+D/G</t>
  </si>
  <si>
    <t>Exponent</t>
  </si>
  <si>
    <t>B = -(0.168324 * D ^ 0.100774 / (G ^ -0.00363187) - 0.344922 * D ^ 0.161431 / (G ^ 0.0631166 * T ^ 0.765211))</t>
  </si>
  <si>
    <t>B = D/G-D/GT</t>
  </si>
  <si>
    <t>Full Equation</t>
  </si>
  <si>
    <t>PredictedRMSE = (-1.24548 + 0.322079 * T ^ 1.29641 + 0.000111167 * D / G)NumberOfGames^-(0.168324 * D ^ 0.100774 / (G ^ -0.00363187) - 0.344922 * D ^ 0.161431 / (G ^ 0.0631166 * T ^ 0.765211))</t>
  </si>
  <si>
    <t xml:space="preserve">Analysis: </t>
  </si>
  <si>
    <t>This should hold true for these ranges T: 4&lt;T&lt;100, D: 500&lt;D&lt;5000, G: 3&lt;G&lt;6</t>
  </si>
  <si>
    <t>It appears that there might be a better model for predicting the exponent at low values of T.</t>
  </si>
  <si>
    <t>At high values of T, the coefficient seems to rise more rapidly</t>
  </si>
  <si>
    <t>Percent loss in accuracy due to simplification</t>
  </si>
  <si>
    <t>Simplified model; final result</t>
  </si>
  <si>
    <t>A = T</t>
  </si>
  <si>
    <t>B = -(0.186474 * D ^ 0.086981 * (1 - 3.3364 / (T ^ 0.778216 * G ^ 0.077255)))</t>
  </si>
  <si>
    <t>B =D(1-1/TG)</t>
  </si>
  <si>
    <t>PredictedRMSE =  (-1.18808 + 0.322101 * T ^ 1.2964)*NumberOfGames^-0.186474 * D ^ 0.086981 * (1 - 3.3364 / (T ^ 0.778216 * G ^ 0.077255))</t>
  </si>
  <si>
    <t>Should hold true for the same ranges as the original equation, Error outside of those ranges be more extreme</t>
  </si>
  <si>
    <t>The percent change within the specified ranges seems very worthwhile for the gains in simplicity</t>
  </si>
  <si>
    <t>Description</t>
  </si>
  <si>
    <t>My Best Guess</t>
  </si>
  <si>
    <t>My Best Guess with no constant</t>
  </si>
  <si>
    <t>My best guess with more power</t>
  </si>
  <si>
    <t>Simplified Version</t>
  </si>
  <si>
    <t>Simplified formula, no constant</t>
  </si>
  <si>
    <t>Formula</t>
  </si>
  <si>
    <t>A = 0.232621 + 0.000123554 * D / G + (- 0.00155874 * D / (G * T))</t>
  </si>
  <si>
    <t>A = 0.000351804 * D / G + (- 0.0042167 * D / (G ^ 1.75691 * T))</t>
  </si>
  <si>
    <t>A = 0.168324 * D ^ 0.100774 / (G ^ -0.00363187) - 0.344922 * D ^ 0.161431 / (G ^ 0.0631166 * T ^ 0.765211)</t>
  </si>
  <si>
    <t>A = -1.639 + 1.71559 * D ^ 0.00174209 * (1 + 0.0551045 / (T ^ 0.826766 * G ^ 0.136753))</t>
  </si>
  <si>
    <t>A = 0.186474 * D ^ 0.086981 * (1 - 3.3364 / (T ^ 0.778216 * G ^ 0.077255))</t>
  </si>
  <si>
    <t>Analysis</t>
  </si>
  <si>
    <t>the constant is too high</t>
  </si>
  <si>
    <t>T scatter plot is better, but the prediction is worse</t>
  </si>
  <si>
    <t>Looks really good across all variables</t>
  </si>
  <si>
    <t>Obviously trends incorectly, try removing constant</t>
  </si>
  <si>
    <t>Appears to be just as god as the original model</t>
  </si>
  <si>
    <t>G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</si>
</sst>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/>
    <font>
      <color rgb="FF000000"/>
      <name val="Arial"/>
    </font>
    <font>
      <sz val="11.0"/>
      <name val="Calibri"/>
    </font>
    <font>
      <sz val="11.0"/>
      <color rgb="FF000000"/>
      <name val="Inconsolata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ck">
        <color rgb="FF38761D"/>
      </left>
      <top style="thick">
        <color rgb="FF38761D"/>
      </top>
    </border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</border>
    <border>
      <right style="thick">
        <color rgb="FF38761D"/>
      </right>
    </border>
    <border>
      <bottom style="double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ck">
        <color rgb="FF38761D"/>
      </left>
      <top style="medium">
        <color rgb="FF000000"/>
      </top>
    </border>
    <border>
      <right style="thick">
        <color rgb="FF38761D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38761D"/>
      </left>
      <bottom style="thick">
        <color rgb="FF38761D"/>
      </bottom>
    </border>
    <border>
      <bottom style="thick">
        <color rgb="FF38761D"/>
      </bottom>
    </border>
    <border>
      <right style="thick">
        <color rgb="FF38761D"/>
      </right>
      <bottom style="thick">
        <color rgb="FF38761D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5" fillId="0" fontId="0" numFmtId="0" xfId="0" applyBorder="1" applyFont="1"/>
    <xf borderId="6" fillId="0" fontId="0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0" fillId="2" fontId="2" numFmtId="0" xfId="0" applyAlignment="1" applyBorder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5" fillId="0" fontId="3" numFmtId="0" xfId="0" applyAlignment="1" applyBorder="1" applyFont="1">
      <alignment horizontal="right" vertical="bottom"/>
    </xf>
    <xf borderId="15" fillId="0" fontId="1" numFmtId="0" xfId="0" applyBorder="1" applyFont="1"/>
    <xf borderId="12" fillId="2" fontId="2" numFmtId="0" xfId="0" applyAlignment="1" applyBorder="1" applyFont="1">
      <alignment readingOrder="0"/>
    </xf>
    <xf borderId="16" fillId="0" fontId="1" numFmtId="0" xfId="0" applyBorder="1" applyFont="1"/>
    <xf borderId="17" fillId="2" fontId="4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0" numFmtId="0" xfId="0" applyBorder="1" applyFont="1"/>
    <xf borderId="13" fillId="0" fontId="0" numFmtId="0" xfId="0" applyBorder="1" applyFont="1"/>
    <xf borderId="0" fillId="0" fontId="5" numFmtId="0" xfId="0" applyFont="1"/>
    <xf borderId="7" fillId="0" fontId="0" numFmtId="0" xfId="0" applyBorder="1" applyFont="1"/>
    <xf borderId="22" fillId="0" fontId="0" numFmtId="0" xfId="0" applyBorder="1" applyFont="1"/>
    <xf borderId="23" fillId="0" fontId="0" numFmtId="0" xfId="0" applyBorder="1" applyFont="1"/>
    <xf borderId="8" fillId="0" fontId="0" numFmtId="0" xfId="0" applyBorder="1" applyFont="1"/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Border="1" applyFont="1"/>
    <xf borderId="8" fillId="0" fontId="1" numFmtId="0" xfId="0" applyAlignment="1" applyBorder="1" applyFont="1">
      <alignment horizontal="center" readingOrder="0"/>
    </xf>
    <xf borderId="8" fillId="0" fontId="0" numFmtId="0" xfId="0" applyAlignment="1" applyBorder="1" applyFont="1">
      <alignment horizontal="center" readingOrder="0"/>
    </xf>
    <xf borderId="24" fillId="0" fontId="1" numFmtId="0" xfId="0" applyAlignment="1" applyBorder="1" applyFont="1">
      <alignment readingOrder="0"/>
    </xf>
    <xf borderId="25" fillId="0" fontId="0" numFmtId="0" xfId="0" applyBorder="1" applyFont="1"/>
    <xf borderId="0" fillId="0" fontId="0" numFmtId="0" xfId="0" applyAlignment="1" applyFont="1">
      <alignment readingOrder="0"/>
    </xf>
    <xf borderId="10" fillId="0" fontId="0" numFmtId="0" xfId="0" applyBorder="1" applyFont="1"/>
    <xf borderId="11" fillId="0" fontId="0" numFmtId="0" xfId="0" applyBorder="1" applyFont="1"/>
    <xf borderId="20" fillId="0" fontId="0" numFmtId="0" xfId="0" applyBorder="1" applyFont="1"/>
    <xf borderId="26" fillId="0" fontId="1" numFmtId="0" xfId="0" applyAlignment="1" applyBorder="1" applyFont="1">
      <alignment readingOrder="0"/>
    </xf>
    <xf borderId="27" fillId="0" fontId="0" numFmtId="0" xfId="0" applyBorder="1" applyFont="1"/>
    <xf borderId="15" fillId="0" fontId="0" numFmtId="0" xfId="0" applyBorder="1" applyFont="1"/>
    <xf borderId="8" fillId="2" fontId="4" numFmtId="0" xfId="0" applyBorder="1" applyFont="1"/>
    <xf borderId="8" fillId="0" fontId="1" numFmtId="10" xfId="0" applyBorder="1" applyFont="1" applyNumberFormat="1"/>
    <xf borderId="28" fillId="0" fontId="0" numFmtId="0" xfId="0" applyBorder="1" applyFont="1"/>
    <xf borderId="8" fillId="2" fontId="4" numFmtId="10" xfId="0" applyBorder="1" applyFont="1" applyNumberFormat="1"/>
    <xf borderId="29" fillId="0" fontId="0" numFmtId="0" xfId="0" applyBorder="1" applyFont="1"/>
    <xf borderId="9" fillId="0" fontId="1" numFmtId="10" xfId="0" applyBorder="1" applyFont="1" applyNumberFormat="1"/>
    <xf borderId="30" fillId="0" fontId="1" numFmtId="0" xfId="0" applyAlignment="1" applyBorder="1" applyFont="1">
      <alignment readingOrder="0"/>
    </xf>
    <xf borderId="14" fillId="2" fontId="4" numFmtId="0" xfId="0" applyBorder="1" applyFont="1"/>
    <xf borderId="13" fillId="0" fontId="1" numFmtId="10" xfId="0" applyBorder="1" applyFont="1" applyNumberFormat="1"/>
    <xf borderId="14" fillId="2" fontId="4" numFmtId="10" xfId="0" applyBorder="1" applyFont="1" applyNumberFormat="1"/>
    <xf borderId="7" fillId="0" fontId="1" numFmtId="10" xfId="0" applyBorder="1" applyFont="1" applyNumberFormat="1"/>
    <xf borderId="12" fillId="0" fontId="1" numFmtId="10" xfId="0" applyBorder="1" applyFont="1" applyNumberFormat="1"/>
    <xf borderId="14" fillId="0" fontId="1" numFmtId="10" xfId="0" applyBorder="1" applyFont="1" applyNumberFormat="1"/>
    <xf borderId="29" fillId="0" fontId="1" numFmtId="0" xfId="0" applyAlignment="1" applyBorder="1" applyFont="1">
      <alignment readingOrder="0"/>
    </xf>
    <xf borderId="31" fillId="0" fontId="1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12" fillId="0" fontId="0" numFmtId="0" xfId="0" applyBorder="1" applyFont="1"/>
    <xf borderId="32" fillId="0" fontId="0" numFmtId="0" xfId="0" applyBorder="1" applyFont="1"/>
    <xf borderId="33" fillId="0" fontId="0" numFmtId="0" xfId="0" applyBorder="1" applyFont="1"/>
    <xf borderId="14" fillId="0" fontId="0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4, D = 560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Sheet1!$A$6:$A$19</c:f>
            </c:numRef>
          </c:xVal>
          <c:yVal>
            <c:numRef>
              <c:f>Sheet1!$B$6:$B$19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74654"/>
        <c:axId val="1015062554"/>
      </c:scatterChart>
      <c:valAx>
        <c:axId val="100477465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15062554"/>
      </c:valAx>
      <c:valAx>
        <c:axId val="10150625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477465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Sheet1!$O$29:$O$32</c:f>
            </c:numRef>
          </c:xVal>
          <c:yVal>
            <c:numRef>
              <c:f>Sheet1!$P$29:$P$32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29313"/>
        <c:axId val="1331647600"/>
      </c:scatterChart>
      <c:valAx>
        <c:axId val="136892931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1647600"/>
      </c:valAx>
      <c:valAx>
        <c:axId val="1331647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6892931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8, D = 10000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Sheet1!$E$22:$E$35</c:f>
            </c:numRef>
          </c:xVal>
          <c:yVal>
            <c:numRef>
              <c:f>Sheet1!$F$22:$F$35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10997"/>
        <c:axId val="2112735729"/>
      </c:scatterChart>
      <c:valAx>
        <c:axId val="202271099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12735729"/>
      </c:valAx>
      <c:valAx>
        <c:axId val="21127357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2271099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8, D = 100000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Sheet1!$G$22:$G$35</c:f>
            </c:numRef>
          </c:xVal>
          <c:yVal>
            <c:numRef>
              <c:f>Sheet1!$H$22:$H$35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38444"/>
        <c:axId val="229407572"/>
      </c:scatterChart>
      <c:valAx>
        <c:axId val="58103844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29407572"/>
      </c:valAx>
      <c:valAx>
        <c:axId val="2294075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8103844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24, D = 10000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Sheet1!$E$55:$E$68</c:f>
            </c:numRef>
          </c:xVal>
          <c:yVal>
            <c:numRef>
              <c:f>Sheet1!$F$55:$F$68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3795"/>
        <c:axId val="155430467"/>
      </c:scatterChart>
      <c:valAx>
        <c:axId val="21804379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5430467"/>
      </c:valAx>
      <c:valAx>
        <c:axId val="1554304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804379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24, D = 100000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Sheet1!$G$55:$G$68</c:f>
            </c:numRef>
          </c:xVal>
          <c:yVal>
            <c:numRef>
              <c:f>Sheet1!$H$55:$H$68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08681"/>
        <c:axId val="546737873"/>
      </c:scatterChart>
      <c:valAx>
        <c:axId val="176990868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46737873"/>
      </c:valAx>
      <c:valAx>
        <c:axId val="5467378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6990868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Sheet1!$U$29:$U$32</c:f>
            </c:numRef>
          </c:xVal>
          <c:yVal>
            <c:numRef>
              <c:f>Sheet1!$V$29:$V$32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36556"/>
        <c:axId val="141986754"/>
      </c:scatterChart>
      <c:valAx>
        <c:axId val="91583655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1986754"/>
      </c:valAx>
      <c:valAx>
        <c:axId val="1419867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1583655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16,  D = 560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Sheet1!$A$42:$A$51</c:f>
            </c:numRef>
          </c:xVal>
          <c:yVal>
            <c:numRef>
              <c:f>Sheet1!$B$42:$B$51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0126"/>
        <c:axId val="1726985145"/>
      </c:scatterChart>
      <c:valAx>
        <c:axId val="6513012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26985145"/>
      </c:valAx>
      <c:valAx>
        <c:axId val="172698514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513012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16, D =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Sheet1!$C$38:$C$51</c:f>
            </c:numRef>
          </c:xVal>
          <c:yVal>
            <c:numRef>
              <c:f>Sheet1!$D$38:$D$51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35553"/>
        <c:axId val="976317397"/>
      </c:scatterChart>
      <c:valAx>
        <c:axId val="172663555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76317397"/>
      </c:valAx>
      <c:valAx>
        <c:axId val="9763173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2663555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16, D = 10000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Sheet1!$E$38:$E$51</c:f>
            </c:numRef>
          </c:xVal>
          <c:yVal>
            <c:numRef>
              <c:f>Sheet1!$F$38:$F$51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02811"/>
        <c:axId val="972758861"/>
      </c:scatterChart>
      <c:valAx>
        <c:axId val="189690281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72758861"/>
      </c:valAx>
      <c:valAx>
        <c:axId val="97275886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9690281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16, D = 100000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Sheet1!$G$38:$G$51</c:f>
            </c:numRef>
          </c:xVal>
          <c:yVal>
            <c:numRef>
              <c:f>Sheet1!$H$38:$H$51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75609"/>
        <c:axId val="21209660"/>
      </c:scatterChart>
      <c:valAx>
        <c:axId val="41027560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209660"/>
      </c:valAx>
      <c:valAx>
        <c:axId val="212096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1027560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4, D = 10000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Sheet1!$E$2:$E$18</c:f>
            </c:numRef>
          </c:xVal>
          <c:yVal>
            <c:numRef>
              <c:f>Sheet1!$F$2:$F$18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0165"/>
        <c:axId val="553856055"/>
      </c:scatterChart>
      <c:valAx>
        <c:axId val="8165401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53856055"/>
      </c:valAx>
      <c:valAx>
        <c:axId val="55385605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1654016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Sheet1!$Q$4:$Q$7</c:f>
            </c:numRef>
          </c:xVal>
          <c:yVal>
            <c:numRef>
              <c:f>Sheet1!$R$4:$R$7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07389"/>
        <c:axId val="134629990"/>
      </c:scatterChart>
      <c:valAx>
        <c:axId val="126770738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629990"/>
      </c:valAx>
      <c:valAx>
        <c:axId val="1346299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677073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Sheet1!$W$4:$W$7</c:f>
            </c:numRef>
          </c:xVal>
          <c:yVal>
            <c:numRef>
              <c:f>Sheet1!$X$4:$X$7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2705"/>
        <c:axId val="1774535199"/>
      </c:scatterChart>
      <c:valAx>
        <c:axId val="3176327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74535199"/>
      </c:valAx>
      <c:valAx>
        <c:axId val="177453519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1763270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Sheet1!$AG$4:$AG$7</c:f>
            </c:numRef>
          </c:xVal>
          <c:yVal>
            <c:numRef>
              <c:f>Sheet1!$AH$4:$AH$7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76955"/>
        <c:axId val="1922024072"/>
      </c:scatterChart>
      <c:valAx>
        <c:axId val="29737695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22024072"/>
      </c:valAx>
      <c:valAx>
        <c:axId val="19220240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9737695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Research!$J$6:$J$19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935"/>
        <c:axId val="1457015472"/>
      </c:scatterChart>
      <c:valAx>
        <c:axId val="17091693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57015472"/>
      </c:valAx>
      <c:valAx>
        <c:axId val="14570154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091693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Research!$J$26:$J$39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36078"/>
        <c:axId val="291209585"/>
      </c:scatterChart>
      <c:valAx>
        <c:axId val="13566360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91209585"/>
      </c:valAx>
      <c:valAx>
        <c:axId val="2912095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5663607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Research!$J$42:$J$55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86317"/>
        <c:axId val="1691854848"/>
      </c:scatterChart>
      <c:valAx>
        <c:axId val="206038631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91854848"/>
      </c:valAx>
      <c:valAx>
        <c:axId val="16918548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6038631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Research!$J$59:$J$72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64726"/>
        <c:axId val="946400837"/>
      </c:scatterChart>
      <c:valAx>
        <c:axId val="202726472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46400837"/>
      </c:valAx>
      <c:valAx>
        <c:axId val="9464008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2726472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Research!$W$6:$W$19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23353"/>
        <c:axId val="1146967673"/>
      </c:scatterChart>
      <c:valAx>
        <c:axId val="170202335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46967673"/>
      </c:valAx>
      <c:valAx>
        <c:axId val="11469676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0202335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Research!$AI$6:$AI$19</c:f>
            </c:numRef>
          </c:xVal>
          <c:yVal>
            <c:numRef>
              <c:f>Research!$AJ$6:$AJ$19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25857"/>
        <c:axId val="528172965"/>
      </c:scatterChart>
      <c:valAx>
        <c:axId val="67452585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28172965"/>
      </c:valAx>
      <c:valAx>
        <c:axId val="5281729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7452585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Research!$AL$6:$AL$19</c:f>
            </c:numRef>
          </c:xVal>
          <c:yVal>
            <c:numRef>
              <c:f>Research!$AM$6:$AM$19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6089"/>
        <c:axId val="806404089"/>
      </c:scatterChart>
      <c:valAx>
        <c:axId val="99161608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06404089"/>
      </c:valAx>
      <c:valAx>
        <c:axId val="8064040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916160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G=4 D=100000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Sheet1!$G$2:$G$18</c:f>
            </c:numRef>
          </c:xVal>
          <c:yVal>
            <c:numRef>
              <c:f>Sheet1!$H$2:$H$18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79597"/>
        <c:axId val="1691224264"/>
      </c:scatterChart>
      <c:valAx>
        <c:axId val="68637959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Players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91224264"/>
      </c:valAx>
      <c:valAx>
        <c:axId val="16912242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8637959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Research!$AO$6:$AO$19</c:f>
            </c:numRef>
          </c:xVal>
          <c:yVal>
            <c:numRef>
              <c:f>Research!$AP$6:$AP$19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52368"/>
        <c:axId val="855672882"/>
      </c:scatterChart>
      <c:valAx>
        <c:axId val="147785236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55672882"/>
      </c:valAx>
      <c:valAx>
        <c:axId val="8556728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7785236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901106881132737"/>
          <c:y val="0.17675951700133707"/>
          <c:w val="0.6992745705072388"/>
          <c:h val="0.721388482631208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Research!$AR$6:$AR$19</c:f>
            </c:numRef>
          </c:xVal>
          <c:yVal>
            <c:numRef>
              <c:f>Research!$AS$6:$AS$19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68420"/>
        <c:axId val="1025371811"/>
      </c:scatterChart>
      <c:valAx>
        <c:axId val="134326842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25371811"/>
      </c:valAx>
      <c:valAx>
        <c:axId val="102537181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326842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Research!$AW$6:$AW$19</c:f>
            </c:numRef>
          </c:xVal>
          <c:yVal>
            <c:numRef>
              <c:f>Research!$AX$6:$AX$19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76377"/>
        <c:axId val="60278930"/>
      </c:scatterChart>
      <c:valAx>
        <c:axId val="205797637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0278930"/>
      </c:valAx>
      <c:valAx>
        <c:axId val="602789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5797637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Research!$AZ$6:$AZ$19</c:f>
            </c:numRef>
          </c:xVal>
          <c:yVal>
            <c:numRef>
              <c:f>Research!$BA$6:$BA$19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66895"/>
        <c:axId val="784366613"/>
      </c:scatterChart>
      <c:valAx>
        <c:axId val="106116689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4366613"/>
      </c:valAx>
      <c:valAx>
        <c:axId val="7843666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6116689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Research!$BF$6:$BF$19</c:f>
            </c:numRef>
          </c:xVal>
          <c:yVal>
            <c:numRef>
              <c:f>Research!$BG$6:$BG$19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6945"/>
        <c:axId val="492287780"/>
      </c:scatterChart>
      <c:valAx>
        <c:axId val="7310694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2287780"/>
      </c:valAx>
      <c:valAx>
        <c:axId val="4922877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3106945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Research!$BF$26:$BF$39</c:f>
            </c:numRef>
          </c:xVal>
          <c:yVal>
            <c:numRef>
              <c:f>Research!$BG$26:$BG$39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73291"/>
        <c:axId val="1884987887"/>
      </c:scatterChart>
      <c:valAx>
        <c:axId val="7882732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84987887"/>
      </c:valAx>
      <c:valAx>
        <c:axId val="18849878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827329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Research!$BF$59:$BF$72</c:f>
            </c:numRef>
          </c:xVal>
          <c:yVal>
            <c:numRef>
              <c:f>Research!$BG$59:$BG$72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10900"/>
        <c:axId val="177422412"/>
      </c:scatterChart>
      <c:valAx>
        <c:axId val="3498109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7422412"/>
      </c:valAx>
      <c:valAx>
        <c:axId val="1774224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4981090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Research!$W$26:$W$39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68604"/>
        <c:axId val="969767944"/>
      </c:scatterChart>
      <c:valAx>
        <c:axId val="3809686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69767944"/>
      </c:valAx>
      <c:valAx>
        <c:axId val="969767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8096860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Research!$W$42:$W$55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36574"/>
        <c:axId val="1562962778"/>
      </c:scatterChart>
      <c:valAx>
        <c:axId val="148133657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62962778"/>
      </c:valAx>
      <c:valAx>
        <c:axId val="156296277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8133657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Research!$W$59:$W$72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7098"/>
        <c:axId val="499209424"/>
      </c:scatterChart>
      <c:valAx>
        <c:axId val="18394709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9209424"/>
      </c:valAx>
      <c:valAx>
        <c:axId val="4992094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94709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Slope of Coefficient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>
                    <a:alpha val="6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Sheet1!$M$4:$M$7</c:f>
            </c:numRef>
          </c:xVal>
          <c:yVal>
            <c:numRef>
              <c:f>Sheet1!$N$4:$N$7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0800"/>
        <c:axId val="216965020"/>
      </c:scatterChart>
      <c:valAx>
        <c:axId val="5310408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Disparity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6965020"/>
      </c:valAx>
      <c:valAx>
        <c:axId val="2169650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Slope of coefficient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31040800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0344925634295714"/>
          <c:y val="0.17171296296296298"/>
          <c:w val="0.8793912948381453"/>
          <c:h val="0.77736111111111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Research!$I$74:$L$74</c:f>
            </c:numRef>
          </c:xVal>
          <c:yVal>
            <c:numRef>
              <c:f>Research!$I$76:$L$76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Research!$I$74:$L$74</c:f>
            </c:numRef>
          </c:xVal>
          <c:yVal>
            <c:numRef>
              <c:f>Research!$I$81:$L$81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Research!$I$74:$L$74</c:f>
            </c:numRef>
          </c:xVal>
          <c:yVal>
            <c:numRef>
              <c:f>Research!$I$85:$L$85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Research!$I$74:$L$74</c:f>
            </c:numRef>
          </c:xVal>
          <c:yVal>
            <c:numRef>
              <c:f>Research!$I$88:$L$88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66453"/>
        <c:axId val="104611909"/>
      </c:scatterChart>
      <c:valAx>
        <c:axId val="152156645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4611909"/>
      </c:valAx>
      <c:valAx>
        <c:axId val="10461190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2156645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Research!$BE$73:$BH$73</c:f>
            </c:numRef>
          </c:xVal>
          <c:yVal>
            <c:numRef>
              <c:f>Research!$BE$75:$BH$75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Research!$BE$73:$BH$73</c:f>
            </c:numRef>
          </c:xVal>
          <c:yVal>
            <c:numRef>
              <c:f>Research!$BE$82:$BH$82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Research!$BE$73:$BH$73</c:f>
            </c:numRef>
          </c:xVal>
          <c:yVal>
            <c:numRef>
              <c:f>Research!$BE$84:$BH$84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trendline>
            <c:name/>
            <c:spPr>
              <a:ln w="19050">
                <a:solidFill>
                  <a:srgbClr val="109618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Research!$BE$73:$BH$73</c:f>
            </c:numRef>
          </c:xVal>
          <c:yVal>
            <c:numRef>
              <c:f>Research!$BE$86:$BH$86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Research!$BE$73:$BH$73</c:f>
            </c:numRef>
          </c:xVal>
          <c:yVal>
            <c:numRef>
              <c:f>Research!$BE$85:$BH$85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63717"/>
        <c:axId val="955328293"/>
      </c:scatterChart>
      <c:valAx>
        <c:axId val="214446371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55328293"/>
      </c:valAx>
      <c:valAx>
        <c:axId val="9553282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4446371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Research!$BF$42:$BF$55</c:f>
            </c:numRef>
          </c:xVal>
          <c:yVal>
            <c:numRef>
              <c:f>Research!$BG$42:$BG$55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8986"/>
        <c:axId val="2071429846"/>
      </c:scatterChart>
      <c:valAx>
        <c:axId val="32871898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71429846"/>
      </c:valAx>
      <c:valAx>
        <c:axId val="20714298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2871898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Research!$BT$5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Research!$BT$6:$BT$19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21573"/>
        <c:axId val="205858924"/>
      </c:scatterChart>
      <c:valAx>
        <c:axId val="1303121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858924"/>
      </c:valAx>
      <c:valAx>
        <c:axId val="20585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3121573"/>
      </c:valAx>
    </c:plotArea>
    <c:legend>
      <c:legendPos val="r"/>
      <c:overlay val="0"/>
    </c:legend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Research!$BT$26:$BT$39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26453"/>
        <c:axId val="122637881"/>
      </c:scatterChart>
      <c:valAx>
        <c:axId val="1939726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637881"/>
      </c:valAx>
      <c:valAx>
        <c:axId val="12263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9726453"/>
      </c:valAx>
    </c:plotArea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Research!$BR$73:$BU$73</c:f>
            </c:numRef>
          </c:xVal>
          <c:yVal>
            <c:numRef>
              <c:f>Research!$BR$74:$BU$74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Research!$BR$73:$BU$73</c:f>
            </c:numRef>
          </c:xVal>
          <c:yVal>
            <c:numRef>
              <c:f>Research!$BR$77:$BU$77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Research!$BR$73:$BU$73</c:f>
            </c:numRef>
          </c:xVal>
          <c:yVal>
            <c:numRef>
              <c:f>Research!$BR$80:$BU$80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trendline>
            <c:name/>
            <c:spPr>
              <a:ln w="19050">
                <a:solidFill>
                  <a:srgbClr val="109618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Research!$BR$73:$BU$73</c:f>
            </c:numRef>
          </c:xVal>
          <c:yVal>
            <c:numRef>
              <c:f>Research!$BR$86:$BU$86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46296"/>
        <c:axId val="1191150743"/>
      </c:scatterChart>
      <c:valAx>
        <c:axId val="1683746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1150743"/>
      </c:valAx>
      <c:valAx>
        <c:axId val="119115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3746296"/>
      </c:valAx>
    </c:plotArea>
    <c:legend>
      <c:legendPos val="r"/>
      <c:overlay val="0"/>
    </c:legend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Research!$CB$73:$CE$73</c:f>
            </c:numRef>
          </c:xVal>
          <c:yVal>
            <c:numRef>
              <c:f>Research!$CB$74:$CE$74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Research!$CB$73:$CE$73</c:f>
            </c:numRef>
          </c:xVal>
          <c:yVal>
            <c:numRef>
              <c:f>Research!$CB$77:$CE$77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Research!$CB$73:$CE$73</c:f>
            </c:numRef>
          </c:xVal>
          <c:yVal>
            <c:numRef>
              <c:f>Research!$CB$80:$CE$80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Research!$CB$73:$CE$73</c:f>
            </c:numRef>
          </c:xVal>
          <c:yVal>
            <c:numRef>
              <c:f>Research!$CB$86:$CE$86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77455"/>
        <c:axId val="979979335"/>
      </c:scatterChart>
      <c:valAx>
        <c:axId val="1596377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979335"/>
      </c:valAx>
      <c:valAx>
        <c:axId val="97997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6377455"/>
      </c:valAx>
    </c:plotArea>
    <c:legend>
      <c:legendPos val="r"/>
      <c:overlay val="0"/>
    </c:legend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-By 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Research!$DK$6:$DK$239</c:f>
            </c:numRef>
          </c:xVal>
          <c:yVal>
            <c:numRef>
              <c:f>Research!$CZ$6:$CZ$239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12089"/>
        <c:axId val="414326593"/>
      </c:scatterChart>
      <c:valAx>
        <c:axId val="1485812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4326593"/>
      </c:valAx>
      <c:valAx>
        <c:axId val="41432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5812089"/>
      </c:valAx>
    </c:plotArea>
    <c:legend>
      <c:legendPos val="r"/>
      <c:overlay val="0"/>
    </c:legend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- 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Research!$DL$6:$DL$239</c:f>
            </c:numRef>
          </c:xVal>
          <c:yVal>
            <c:numRef>
              <c:f>Research!$CZ$6:$CZ$239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51470"/>
        <c:axId val="1811415273"/>
      </c:scatterChart>
      <c:valAx>
        <c:axId val="1651851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1415273"/>
      </c:valAx>
      <c:valAx>
        <c:axId val="1811415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1851470"/>
      </c:valAx>
    </c:plotArea>
    <c:legend>
      <c:legendPos val="r"/>
      <c:overlay val="0"/>
    </c:legend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- 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Research!$DM$6:$DM$239</c:f>
            </c:numRef>
          </c:xVal>
          <c:yVal>
            <c:numRef>
              <c:f>Research!$CZ$6:$CZ$239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5142"/>
        <c:axId val="708301060"/>
      </c:scatterChart>
      <c:valAx>
        <c:axId val="33055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8301060"/>
      </c:valAx>
      <c:valAx>
        <c:axId val="708301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05514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4, D =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Sheet1!$C$2:$C$18</c:f>
            </c:numRef>
          </c:xVal>
          <c:yVal>
            <c:numRef>
              <c:f>Sheet1!$D$2:$D$18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5324"/>
        <c:axId val="879913854"/>
      </c:scatterChart>
      <c:valAx>
        <c:axId val="8119153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79913854"/>
      </c:valAx>
      <c:valAx>
        <c:axId val="8799138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1191532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A'!$N$5:$N$147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48029"/>
        <c:axId val="1488232308"/>
      </c:scatterChart>
      <c:valAx>
        <c:axId val="272148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8232308"/>
      </c:valAx>
      <c:valAx>
        <c:axId val="148823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2148029"/>
      </c:valAx>
    </c:plotArea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A'!$N$5:$N$147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25530"/>
        <c:axId val="962152242"/>
      </c:scatterChart>
      <c:valAx>
        <c:axId val="12078255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2152242"/>
      </c:valAx>
      <c:valAx>
        <c:axId val="962152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7825530"/>
      </c:valAx>
    </c:plotArea>
    <c:legend>
      <c:legendPos val="r"/>
      <c:overlay val="0"/>
    </c:legend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A'!$N$5:$N$147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21010"/>
        <c:axId val="1488967505"/>
      </c:scatterChart>
      <c:valAx>
        <c:axId val="1600221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8967505"/>
      </c:valAx>
      <c:valAx>
        <c:axId val="148896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0221010"/>
      </c:valAx>
    </c:plotArea>
    <c:legend>
      <c:legendPos val="r"/>
      <c:overlay val="0"/>
    </c:legend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A'!$W$4:$W$147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688"/>
        <c:axId val="486917526"/>
      </c:scatterChart>
      <c:valAx>
        <c:axId val="20195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6917526"/>
      </c:valAx>
      <c:valAx>
        <c:axId val="486917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95688"/>
      </c:valAx>
    </c:plotArea>
    <c:legend>
      <c:legendPos val="r"/>
      <c:overlay val="0"/>
    </c:legend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A'!$W$5:$W$147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61206"/>
        <c:axId val="1542664220"/>
      </c:scatterChart>
      <c:valAx>
        <c:axId val="790561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2664220"/>
      </c:valAx>
      <c:valAx>
        <c:axId val="154266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0561206"/>
      </c:valAx>
    </c:plotArea>
    <c:legend>
      <c:legendPos val="r"/>
      <c:overlay val="0"/>
    </c:legend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A'!$W$5:$W$147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14618"/>
        <c:axId val="1996780667"/>
      </c:scatterChart>
      <c:valAx>
        <c:axId val="4128146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6780667"/>
      </c:valAx>
      <c:valAx>
        <c:axId val="199678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2814618"/>
      </c:valAx>
    </c:plotArea>
    <c:legend>
      <c:legendPos val="r"/>
      <c:overlay val="0"/>
    </c:legend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A'!$AG$4:$AG$147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55854"/>
        <c:axId val="1379448891"/>
      </c:scatterChart>
      <c:valAx>
        <c:axId val="546955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9448891"/>
      </c:valAx>
      <c:valAx>
        <c:axId val="1379448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955854"/>
      </c:valAx>
    </c:plotArea>
    <c:legend>
      <c:legendPos val="r"/>
      <c:overlay val="0"/>
    </c:legend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A'!$AG$5:$AG$147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23147"/>
        <c:axId val="1039654128"/>
      </c:scatterChart>
      <c:valAx>
        <c:axId val="1746723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9654128"/>
      </c:valAx>
      <c:valAx>
        <c:axId val="1039654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6723147"/>
      </c:valAx>
    </c:plotArea>
    <c:legend>
      <c:legendPos val="r"/>
      <c:overlay val="0"/>
    </c:legend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A'!$AG$5:$AG$147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73219"/>
        <c:axId val="892851561"/>
      </c:scatterChart>
      <c:valAx>
        <c:axId val="1190073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2851561"/>
      </c:valAx>
      <c:valAx>
        <c:axId val="892851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0073219"/>
      </c:valAx>
    </c:plotArea>
    <c:legend>
      <c:legendPos val="r"/>
      <c:overlay val="0"/>
    </c:legend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A'!$AQ$4:$AQ$147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063"/>
        <c:axId val="423699153"/>
      </c:scatterChart>
      <c:valAx>
        <c:axId val="4177510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3699153"/>
      </c:valAx>
      <c:valAx>
        <c:axId val="423699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775106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8, D = 560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Sheet1!$A$26:$A$35</c:f>
            </c:numRef>
          </c:xVal>
          <c:yVal>
            <c:numRef>
              <c:f>Sheet1!$B$26:$B$35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95196"/>
        <c:axId val="539762641"/>
      </c:scatterChart>
      <c:valAx>
        <c:axId val="213989519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39762641"/>
      </c:valAx>
      <c:valAx>
        <c:axId val="53976264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3989519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A'!$AQ$5:$AQ$147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98016"/>
        <c:axId val="1097153527"/>
      </c:scatterChart>
      <c:valAx>
        <c:axId val="962098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7153527"/>
      </c:valAx>
      <c:valAx>
        <c:axId val="109715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2098016"/>
      </c:valAx>
    </c:plotArea>
    <c:legend>
      <c:legendPos val="r"/>
      <c:overlay val="0"/>
    </c:legend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A'!$AQ$5:$AQ$147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82046"/>
        <c:axId val="1746836430"/>
      </c:scatterChart>
      <c:valAx>
        <c:axId val="1162782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6836430"/>
      </c:valAx>
      <c:valAx>
        <c:axId val="1746836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2782046"/>
      </c:valAx>
    </c:plotArea>
    <c:legend>
      <c:legendPos val="r"/>
      <c:overlay val="0"/>
    </c:legend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A'!$AY$4:$AY$147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4165"/>
        <c:axId val="867242466"/>
      </c:scatterChart>
      <c:valAx>
        <c:axId val="1829034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7242466"/>
      </c:valAx>
      <c:valAx>
        <c:axId val="867242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9034165"/>
      </c:valAx>
    </c:plotArea>
    <c:legend>
      <c:legendPos val="r"/>
      <c:overlay val="0"/>
    </c:legend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A'!$AY$5:$AY$147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2580"/>
        <c:axId val="1306936028"/>
      </c:scatterChart>
      <c:valAx>
        <c:axId val="858002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6936028"/>
      </c:valAx>
      <c:valAx>
        <c:axId val="1306936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8002580"/>
      </c:valAx>
    </c:plotArea>
    <c:legend>
      <c:legendPos val="r"/>
      <c:overlay val="0"/>
    </c:legend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A'!$AY$5:$AY$147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83450"/>
        <c:axId val="1809713842"/>
      </c:scatterChart>
      <c:valAx>
        <c:axId val="928283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9713842"/>
      </c:valAx>
      <c:valAx>
        <c:axId val="180971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8283450"/>
      </c:valAx>
    </c:plotArea>
    <c:legend>
      <c:legendPos val="r"/>
      <c:overlay val="0"/>
    </c:legend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A'!$BG$4:$BG$147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332503"/>
        <c:axId val="2078863070"/>
      </c:scatterChart>
      <c:valAx>
        <c:axId val="17953325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8863070"/>
      </c:valAx>
      <c:valAx>
        <c:axId val="207886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5332503"/>
      </c:valAx>
    </c:plotArea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A'!$BG$5:$BG$147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581246"/>
        <c:axId val="1922257415"/>
      </c:scatterChart>
      <c:valAx>
        <c:axId val="1255581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2257415"/>
      </c:valAx>
      <c:valAx>
        <c:axId val="1922257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5581246"/>
      </c:valAx>
    </c:plotArea>
    <c:legend>
      <c:legendPos val="r"/>
      <c:overlay val="0"/>
    </c:legend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A'!$BG$5:$BG$147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60038"/>
        <c:axId val="869243558"/>
      </c:scatterChart>
      <c:valAx>
        <c:axId val="7791600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9243558"/>
      </c:valAx>
      <c:valAx>
        <c:axId val="869243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9160038"/>
      </c:valAx>
    </c:plotArea>
    <c:legend>
      <c:legendPos val="r"/>
      <c:overlay val="0"/>
    </c:legend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A'!$BO$4:$BO$147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98438"/>
        <c:axId val="147622988"/>
      </c:scatterChart>
      <c:valAx>
        <c:axId val="1154198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622988"/>
      </c:valAx>
      <c:valAx>
        <c:axId val="14762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4198438"/>
      </c:valAx>
    </c:plotArea>
    <c:legend>
      <c:legendPos val="r"/>
      <c:overlay val="0"/>
    </c:legend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A'!$J$5:$J$147</c:f>
            </c:numRef>
          </c:xVal>
          <c:yVal>
            <c:numRef>
              <c:f>'Normal - A'!$BO$5:$BO$147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90326"/>
        <c:axId val="350767677"/>
      </c:scatterChart>
      <c:valAx>
        <c:axId val="921790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0767677"/>
      </c:valAx>
      <c:valAx>
        <c:axId val="35076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179032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24, D = 560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Sheet1!$A$59:$A$68</c:f>
            </c:numRef>
          </c:xVal>
          <c:yVal>
            <c:numRef>
              <c:f>Sheet1!$B$59:$B$68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85248"/>
        <c:axId val="2038339399"/>
      </c:scatterChart>
      <c:valAx>
        <c:axId val="191628524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8339399"/>
      </c:valAx>
      <c:valAx>
        <c:axId val="203833939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1628524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A'!$K$5:$K$147</c:f>
            </c:numRef>
          </c:xVal>
          <c:yVal>
            <c:numRef>
              <c:f>'Normal - A'!$BO$5:$BO$147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35473"/>
        <c:axId val="185514272"/>
      </c:scatterChart>
      <c:valAx>
        <c:axId val="1090335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514272"/>
      </c:valAx>
      <c:valAx>
        <c:axId val="18551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0335473"/>
      </c:valAx>
    </c:plotArea>
    <c:legend>
      <c:legendPos val="r"/>
      <c:overlay val="0"/>
    </c:legend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linear -byT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A'!$I$5:$I$147</c:f>
            </c:numRef>
          </c:xVal>
          <c:yVal>
            <c:numRef>
              <c:f>'Normal - A'!$BW$4:$BW$147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40682"/>
        <c:axId val="1101177289"/>
      </c:scatterChart>
      <c:valAx>
        <c:axId val="350440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1177289"/>
      </c:valAx>
      <c:valAx>
        <c:axId val="1101177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0440682"/>
      </c:valAx>
    </c:plotArea>
    <c:legend>
      <c:legendPos val="r"/>
      <c:overlay val="0"/>
    </c:legend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B'!$J$5:$J$148</c:f>
            </c:numRef>
          </c:xVal>
          <c:yVal>
            <c:numRef>
              <c:f>'Normal - B'!$N$5:$N$148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22308"/>
        <c:axId val="1029036213"/>
      </c:scatterChart>
      <c:valAx>
        <c:axId val="1111122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9036213"/>
      </c:valAx>
      <c:valAx>
        <c:axId val="1029036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1122308"/>
      </c:valAx>
    </c:plotArea>
    <c:legend>
      <c:legendPos val="r"/>
      <c:overlay val="0"/>
    </c:legend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B'!$K$5:$K$148</c:f>
            </c:numRef>
          </c:xVal>
          <c:yVal>
            <c:numRef>
              <c:f>'Normal - B'!$N$5:$N$148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66521"/>
        <c:axId val="1524772358"/>
      </c:scatterChart>
      <c:valAx>
        <c:axId val="1690066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4772358"/>
      </c:valAx>
      <c:valAx>
        <c:axId val="1524772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0066521"/>
      </c:valAx>
    </c:plotArea>
    <c:legend>
      <c:legendPos val="r"/>
      <c:overlay val="0"/>
    </c:legend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B'!$I$5:$I$148</c:f>
            </c:numRef>
          </c:xVal>
          <c:yVal>
            <c:numRef>
              <c:f>'Normal - B'!$V$5:$V$148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40932"/>
        <c:axId val="1124377966"/>
      </c:scatterChart>
      <c:valAx>
        <c:axId val="925840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4377966"/>
      </c:valAx>
      <c:valAx>
        <c:axId val="1124377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5840932"/>
      </c:valAx>
    </c:plotArea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B'!$J$5:$J$148</c:f>
            </c:numRef>
          </c:xVal>
          <c:yVal>
            <c:numRef>
              <c:f>'Normal - B'!$V$5:$V$148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79591"/>
        <c:axId val="668452475"/>
      </c:scatterChart>
      <c:valAx>
        <c:axId val="1449979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8452475"/>
      </c:valAx>
      <c:valAx>
        <c:axId val="66845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9979591"/>
      </c:valAx>
    </c:plotArea>
    <c:legend>
      <c:legendPos val="r"/>
      <c:overlay val="0"/>
    </c:legend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B'!$K$5:$K$148</c:f>
            </c:numRef>
          </c:xVal>
          <c:yVal>
            <c:numRef>
              <c:f>'Normal - B'!$V$5:$V$148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8335"/>
        <c:axId val="1511866547"/>
      </c:scatterChart>
      <c:valAx>
        <c:axId val="1828698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1866547"/>
      </c:valAx>
      <c:valAx>
        <c:axId val="151186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8698335"/>
      </c:valAx>
    </c:plotArea>
    <c:legend>
      <c:legendPos val="r"/>
      <c:overlay val="0"/>
    </c:legend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B'!$I$5:$I$148</c:f>
            </c:numRef>
          </c:xVal>
          <c:yVal>
            <c:numRef>
              <c:f>'Normal - B'!$AD$5:$AD$148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51521"/>
        <c:axId val="200321326"/>
      </c:scatterChart>
      <c:valAx>
        <c:axId val="678151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321326"/>
      </c:valAx>
      <c:valAx>
        <c:axId val="200321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8151521"/>
      </c:valAx>
    </c:plotArea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B'!$J$5:$J$148</c:f>
            </c:numRef>
          </c:xVal>
          <c:yVal>
            <c:numRef>
              <c:f>'Normal - B'!$AD$5:$AD$148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08527"/>
        <c:axId val="1836832031"/>
      </c:scatterChart>
      <c:valAx>
        <c:axId val="1235408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6832031"/>
      </c:valAx>
      <c:valAx>
        <c:axId val="1836832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5408527"/>
      </c:valAx>
    </c:plotArea>
    <c:legend>
      <c:legendPos val="r"/>
      <c:overlay val="0"/>
    </c:legend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B'!$K$5:$K$148</c:f>
            </c:numRef>
          </c:xVal>
          <c:yVal>
            <c:numRef>
              <c:f>'Normal - B'!$AD$5:$AD$148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49237"/>
        <c:axId val="517849189"/>
      </c:scatterChart>
      <c:valAx>
        <c:axId val="1589849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7849189"/>
      </c:valAx>
      <c:valAx>
        <c:axId val="517849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9849237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8, D =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Sheet1!$C$22:$C$35</c:f>
            </c:numRef>
          </c:xVal>
          <c:yVal>
            <c:numRef>
              <c:f>Sheet1!$D$22:$D$35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84400"/>
        <c:axId val="1008112689"/>
      </c:scatterChart>
      <c:valAx>
        <c:axId val="2296844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8112689"/>
      </c:valAx>
      <c:valAx>
        <c:axId val="10081126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2968440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B'!$I$5:$I$148</c:f>
            </c:numRef>
          </c:xVal>
          <c:yVal>
            <c:numRef>
              <c:f>'Normal - B'!$AL$5:$AL$148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24587"/>
        <c:axId val="532160814"/>
      </c:scatterChart>
      <c:valAx>
        <c:axId val="605224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2160814"/>
      </c:valAx>
      <c:valAx>
        <c:axId val="532160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5224587"/>
      </c:valAx>
    </c:plotArea>
    <c:legend>
      <c:legendPos val="r"/>
      <c:overlay val="0"/>
    </c:legend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 -by 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B'!$I$5:$I$148</c:f>
            </c:numRef>
          </c:xVal>
          <c:yVal>
            <c:numRef>
              <c:f>'Normal - B'!$AT$5:$AT$148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97527"/>
        <c:axId val="1458894569"/>
      </c:scatterChart>
      <c:valAx>
        <c:axId val="1502097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8894569"/>
      </c:valAx>
      <c:valAx>
        <c:axId val="1458894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2097527"/>
      </c:valAx>
    </c:plotArea>
    <c:legend>
      <c:legendPos val="r"/>
      <c:overlay val="0"/>
    </c:legend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'Normal - B'!$I$5:$I$148</c:f>
            </c:numRef>
          </c:xVal>
          <c:yVal>
            <c:numRef>
              <c:f>'Normal - B'!$N$5:$N$148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62902"/>
        <c:axId val="1406540208"/>
      </c:scatterChart>
      <c:valAx>
        <c:axId val="934862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6540208"/>
      </c:valAx>
      <c:valAx>
        <c:axId val="1406540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4862902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G = 24, D =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Sheet1!$C$55:$C$68</c:f>
            </c:numRef>
          </c:xVal>
          <c:yVal>
            <c:numRef>
              <c:f>Sheet1!$D$55:$D$68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48273"/>
        <c:axId val="1339947618"/>
      </c:scatterChart>
      <c:valAx>
        <c:axId val="6127482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9947618"/>
      </c:valAx>
      <c:valAx>
        <c:axId val="13399476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127482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2.xml"/><Relationship Id="rId22" Type="http://schemas.openxmlformats.org/officeDocument/2006/relationships/chart" Target="../charts/chart44.xml"/><Relationship Id="rId21" Type="http://schemas.openxmlformats.org/officeDocument/2006/relationships/chart" Target="../charts/chart43.xml"/><Relationship Id="rId24" Type="http://schemas.openxmlformats.org/officeDocument/2006/relationships/chart" Target="../charts/chart46.xml"/><Relationship Id="rId23" Type="http://schemas.openxmlformats.org/officeDocument/2006/relationships/chart" Target="../charts/chart45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26" Type="http://schemas.openxmlformats.org/officeDocument/2006/relationships/chart" Target="../charts/chart48.xml"/><Relationship Id="rId25" Type="http://schemas.openxmlformats.org/officeDocument/2006/relationships/chart" Target="../charts/chart47.xml"/><Relationship Id="rId27" Type="http://schemas.openxmlformats.org/officeDocument/2006/relationships/chart" Target="../charts/chart49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11" Type="http://schemas.openxmlformats.org/officeDocument/2006/relationships/chart" Target="../charts/chart33.xml"/><Relationship Id="rId10" Type="http://schemas.openxmlformats.org/officeDocument/2006/relationships/chart" Target="../charts/chart32.xml"/><Relationship Id="rId13" Type="http://schemas.openxmlformats.org/officeDocument/2006/relationships/chart" Target="../charts/chart35.xml"/><Relationship Id="rId12" Type="http://schemas.openxmlformats.org/officeDocument/2006/relationships/chart" Target="../charts/chart34.xml"/><Relationship Id="rId15" Type="http://schemas.openxmlformats.org/officeDocument/2006/relationships/chart" Target="../charts/chart37.xml"/><Relationship Id="rId14" Type="http://schemas.openxmlformats.org/officeDocument/2006/relationships/chart" Target="../charts/chart36.xml"/><Relationship Id="rId17" Type="http://schemas.openxmlformats.org/officeDocument/2006/relationships/chart" Target="../charts/chart39.xml"/><Relationship Id="rId16" Type="http://schemas.openxmlformats.org/officeDocument/2006/relationships/chart" Target="../charts/chart38.xml"/><Relationship Id="rId19" Type="http://schemas.openxmlformats.org/officeDocument/2006/relationships/chart" Target="../charts/chart41.xml"/><Relationship Id="rId18" Type="http://schemas.openxmlformats.org/officeDocument/2006/relationships/chart" Target="../charts/chart40.xml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chart" Target="../charts/chart69.xml"/><Relationship Id="rId22" Type="http://schemas.openxmlformats.org/officeDocument/2006/relationships/chart" Target="../charts/chart71.xml"/><Relationship Id="rId21" Type="http://schemas.openxmlformats.org/officeDocument/2006/relationships/chart" Target="../charts/chart70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Relationship Id="rId8" Type="http://schemas.openxmlformats.org/officeDocument/2006/relationships/chart" Target="../charts/chart57.xml"/><Relationship Id="rId11" Type="http://schemas.openxmlformats.org/officeDocument/2006/relationships/chart" Target="../charts/chart60.xml"/><Relationship Id="rId10" Type="http://schemas.openxmlformats.org/officeDocument/2006/relationships/chart" Target="../charts/chart59.xml"/><Relationship Id="rId13" Type="http://schemas.openxmlformats.org/officeDocument/2006/relationships/chart" Target="../charts/chart62.xml"/><Relationship Id="rId12" Type="http://schemas.openxmlformats.org/officeDocument/2006/relationships/chart" Target="../charts/chart61.xml"/><Relationship Id="rId15" Type="http://schemas.openxmlformats.org/officeDocument/2006/relationships/chart" Target="../charts/chart64.xml"/><Relationship Id="rId14" Type="http://schemas.openxmlformats.org/officeDocument/2006/relationships/chart" Target="../charts/chart63.xml"/><Relationship Id="rId17" Type="http://schemas.openxmlformats.org/officeDocument/2006/relationships/chart" Target="../charts/chart66.xml"/><Relationship Id="rId16" Type="http://schemas.openxmlformats.org/officeDocument/2006/relationships/chart" Target="../charts/chart65.xml"/><Relationship Id="rId19" Type="http://schemas.openxmlformats.org/officeDocument/2006/relationships/chart" Target="../charts/chart68.xml"/><Relationship Id="rId18" Type="http://schemas.openxmlformats.org/officeDocument/2006/relationships/chart" Target="../charts/chart6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2.xml"/><Relationship Id="rId2" Type="http://schemas.openxmlformats.org/officeDocument/2006/relationships/chart" Target="../charts/chart73.xml"/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Relationship Id="rId11" Type="http://schemas.openxmlformats.org/officeDocument/2006/relationships/chart" Target="../charts/chart82.xml"/><Relationship Id="rId10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180975</xdr:colOff>
      <xdr:row>70</xdr:row>
      <xdr:rowOff>123825</xdr:rowOff>
    </xdr:from>
    <xdr:to>
      <xdr:col>7</xdr:col>
      <xdr:colOff>485775</xdr:colOff>
      <xdr:row>85</xdr:row>
      <xdr:rowOff>9525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152400</xdr:colOff>
      <xdr:row>71</xdr:row>
      <xdr:rowOff>66675</xdr:rowOff>
    </xdr:from>
    <xdr:to>
      <xdr:col>23</xdr:col>
      <xdr:colOff>552450</xdr:colOff>
      <xdr:row>85</xdr:row>
      <xdr:rowOff>142875</xdr:rowOff>
    </xdr:to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24</xdr:col>
      <xdr:colOff>371475</xdr:colOff>
      <xdr:row>71</xdr:row>
      <xdr:rowOff>85725</xdr:rowOff>
    </xdr:from>
    <xdr:to>
      <xdr:col>32</xdr:col>
      <xdr:colOff>66675</xdr:colOff>
      <xdr:row>85</xdr:row>
      <xdr:rowOff>161925</xdr:rowOff>
    </xdr:to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304800</xdr:colOff>
      <xdr:row>9</xdr:row>
      <xdr:rowOff>0</xdr:rowOff>
    </xdr:from>
    <xdr:to>
      <xdr:col>15</xdr:col>
      <xdr:colOff>9525</xdr:colOff>
      <xdr:row>23</xdr:row>
      <xdr:rowOff>76200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8</xdr:col>
      <xdr:colOff>180975</xdr:colOff>
      <xdr:row>70</xdr:row>
      <xdr:rowOff>171450</xdr:rowOff>
    </xdr:from>
    <xdr:to>
      <xdr:col>16</xdr:col>
      <xdr:colOff>266700</xdr:colOff>
      <xdr:row>85</xdr:row>
      <xdr:rowOff>57150</xdr:rowOff>
    </xdr:to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276225</xdr:colOff>
      <xdr:row>87</xdr:row>
      <xdr:rowOff>28575</xdr:rowOff>
    </xdr:from>
    <xdr:to>
      <xdr:col>8</xdr:col>
      <xdr:colOff>0</xdr:colOff>
      <xdr:row>101</xdr:row>
      <xdr:rowOff>104775</xdr:rowOff>
    </xdr:to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228600</xdr:colOff>
      <xdr:row>116</xdr:row>
      <xdr:rowOff>104775</xdr:rowOff>
    </xdr:from>
    <xdr:to>
      <xdr:col>7</xdr:col>
      <xdr:colOff>533400</xdr:colOff>
      <xdr:row>130</xdr:row>
      <xdr:rowOff>180975</xdr:rowOff>
    </xdr:to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8</xdr:col>
      <xdr:colOff>180975</xdr:colOff>
      <xdr:row>87</xdr:row>
      <xdr:rowOff>28575</xdr:rowOff>
    </xdr:from>
    <xdr:to>
      <xdr:col>16</xdr:col>
      <xdr:colOff>381000</xdr:colOff>
      <xdr:row>101</xdr:row>
      <xdr:rowOff>104775</xdr:rowOff>
    </xdr:to>
    <xdr:graphicFrame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8</xdr:col>
      <xdr:colOff>323850</xdr:colOff>
      <xdr:row>116</xdr:row>
      <xdr:rowOff>114300</xdr:rowOff>
    </xdr:from>
    <xdr:to>
      <xdr:col>16</xdr:col>
      <xdr:colOff>533400</xdr:colOff>
      <xdr:row>131</xdr:row>
      <xdr:rowOff>0</xdr:rowOff>
    </xdr:to>
    <xdr:graphicFrame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12</xdr:col>
      <xdr:colOff>19050</xdr:colOff>
      <xdr:row>32</xdr:row>
      <xdr:rowOff>9525</xdr:rowOff>
    </xdr:from>
    <xdr:to>
      <xdr:col>17</xdr:col>
      <xdr:colOff>66675</xdr:colOff>
      <xdr:row>46</xdr:row>
      <xdr:rowOff>85725</xdr:rowOff>
    </xdr:to>
    <xdr:graphicFrame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17</xdr:col>
      <xdr:colOff>152400</xdr:colOff>
      <xdr:row>87</xdr:row>
      <xdr:rowOff>19050</xdr:rowOff>
    </xdr:from>
    <xdr:to>
      <xdr:col>23</xdr:col>
      <xdr:colOff>552450</xdr:colOff>
      <xdr:row>101</xdr:row>
      <xdr:rowOff>95250</xdr:rowOff>
    </xdr:to>
    <xdr:graphicFrame>
      <xdr:nvGraphicFramePr>
        <xdr:cNvPr id="3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24</xdr:col>
      <xdr:colOff>381000</xdr:colOff>
      <xdr:row>87</xdr:row>
      <xdr:rowOff>19050</xdr:rowOff>
    </xdr:from>
    <xdr:to>
      <xdr:col>32</xdr:col>
      <xdr:colOff>76200</xdr:colOff>
      <xdr:row>101</xdr:row>
      <xdr:rowOff>95250</xdr:rowOff>
    </xdr:to>
    <xdr:graphicFrame>
      <xdr:nvGraphicFramePr>
        <xdr:cNvPr id="42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17</xdr:col>
      <xdr:colOff>247650</xdr:colOff>
      <xdr:row>116</xdr:row>
      <xdr:rowOff>95250</xdr:rowOff>
    </xdr:from>
    <xdr:to>
      <xdr:col>24</xdr:col>
      <xdr:colOff>38100</xdr:colOff>
      <xdr:row>130</xdr:row>
      <xdr:rowOff>171450</xdr:rowOff>
    </xdr:to>
    <xdr:graphicFrame>
      <xdr:nvGraphicFramePr>
        <xdr:cNvPr id="4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24</xdr:col>
      <xdr:colOff>419100</xdr:colOff>
      <xdr:row>116</xdr:row>
      <xdr:rowOff>47625</xdr:rowOff>
    </xdr:from>
    <xdr:to>
      <xdr:col>32</xdr:col>
      <xdr:colOff>114300</xdr:colOff>
      <xdr:row>130</xdr:row>
      <xdr:rowOff>123825</xdr:rowOff>
    </xdr:to>
    <xdr:graphicFrame>
      <xdr:nvGraphicFramePr>
        <xdr:cNvPr id="51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18</xdr:col>
      <xdr:colOff>104775</xdr:colOff>
      <xdr:row>32</xdr:row>
      <xdr:rowOff>76200</xdr:rowOff>
    </xdr:from>
    <xdr:to>
      <xdr:col>25</xdr:col>
      <xdr:colOff>409575</xdr:colOff>
      <xdr:row>46</xdr:row>
      <xdr:rowOff>152400</xdr:rowOff>
    </xdr:to>
    <xdr:graphicFrame>
      <xdr:nvGraphicFramePr>
        <xdr:cNvPr id="54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  <xdr:twoCellAnchor>
    <xdr:from>
      <xdr:col>0</xdr:col>
      <xdr:colOff>285750</xdr:colOff>
      <xdr:row>101</xdr:row>
      <xdr:rowOff>180975</xdr:rowOff>
    </xdr:from>
    <xdr:to>
      <xdr:col>8</xdr:col>
      <xdr:colOff>9525</xdr:colOff>
      <xdr:row>116</xdr:row>
      <xdr:rowOff>66675</xdr:rowOff>
    </xdr:to>
    <xdr:graphicFrame>
      <xdr:nvGraphicFramePr>
        <xdr:cNvPr id="56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twoCellAnchor>
  <xdr:twoCellAnchor>
    <xdr:from>
      <xdr:col>8</xdr:col>
      <xdr:colOff>200025</xdr:colOff>
      <xdr:row>102</xdr:row>
      <xdr:rowOff>19050</xdr:rowOff>
    </xdr:from>
    <xdr:to>
      <xdr:col>16</xdr:col>
      <xdr:colOff>285750</xdr:colOff>
      <xdr:row>116</xdr:row>
      <xdr:rowOff>95250</xdr:rowOff>
    </xdr:to>
    <xdr:graphicFrame>
      <xdr:nvGraphicFramePr>
        <xdr:cNvPr id="57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twoCellAnchor>
  <xdr:twoCellAnchor>
    <xdr:from>
      <xdr:col>17</xdr:col>
      <xdr:colOff>161925</xdr:colOff>
      <xdr:row>102</xdr:row>
      <xdr:rowOff>19050</xdr:rowOff>
    </xdr:from>
    <xdr:to>
      <xdr:col>23</xdr:col>
      <xdr:colOff>561975</xdr:colOff>
      <xdr:row>116</xdr:row>
      <xdr:rowOff>95250</xdr:rowOff>
    </xdr:to>
    <xdr:graphicFrame>
      <xdr:nvGraphicFramePr>
        <xdr:cNvPr id="59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twoCellAnchor>
  <xdr:twoCellAnchor>
    <xdr:from>
      <xdr:col>24</xdr:col>
      <xdr:colOff>390525</xdr:colOff>
      <xdr:row>102</xdr:row>
      <xdr:rowOff>19050</xdr:rowOff>
    </xdr:from>
    <xdr:to>
      <xdr:col>32</xdr:col>
      <xdr:colOff>85725</xdr:colOff>
      <xdr:row>116</xdr:row>
      <xdr:rowOff>95250</xdr:rowOff>
    </xdr:to>
    <xdr:graphicFrame>
      <xdr:nvGraphicFramePr>
        <xdr:cNvPr id="61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twoCellAnchor>
  <xdr:twoCellAnchor>
    <xdr:from>
      <xdr:col>15</xdr:col>
      <xdr:colOff>247650</xdr:colOff>
      <xdr:row>9</xdr:row>
      <xdr:rowOff>85725</xdr:rowOff>
    </xdr:from>
    <xdr:to>
      <xdr:col>20</xdr:col>
      <xdr:colOff>161925</xdr:colOff>
      <xdr:row>23</xdr:row>
      <xdr:rowOff>0</xdr:rowOff>
    </xdr:to>
    <xdr:graphicFrame>
      <xdr:nvGraphicFramePr>
        <xdr:cNvPr id="63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twoCellAnchor>
  <xdr:twoCellAnchor>
    <xdr:from>
      <xdr:col>21</xdr:col>
      <xdr:colOff>276225</xdr:colOff>
      <xdr:row>9</xdr:row>
      <xdr:rowOff>47625</xdr:rowOff>
    </xdr:from>
    <xdr:to>
      <xdr:col>28</xdr:col>
      <xdr:colOff>200025</xdr:colOff>
      <xdr:row>23</xdr:row>
      <xdr:rowOff>123825</xdr:rowOff>
    </xdr:to>
    <xdr:graphicFrame>
      <xdr:nvGraphicFramePr>
        <xdr:cNvPr id="65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twoCellAnchor>
  <xdr:twoCellAnchor>
    <xdr:from>
      <xdr:col>29</xdr:col>
      <xdr:colOff>266700</xdr:colOff>
      <xdr:row>9</xdr:row>
      <xdr:rowOff>66675</xdr:rowOff>
    </xdr:from>
    <xdr:to>
      <xdr:col>36</xdr:col>
      <xdr:colOff>571500</xdr:colOff>
      <xdr:row>23</xdr:row>
      <xdr:rowOff>142875</xdr:rowOff>
    </xdr:to>
    <xdr:graphicFrame>
      <xdr:nvGraphicFramePr>
        <xdr:cNvPr id="66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95250</xdr:colOff>
      <xdr:row>7</xdr:row>
      <xdr:rowOff>19050</xdr:rowOff>
    </xdr:from>
    <xdr:to>
      <xdr:col>18</xdr:col>
      <xdr:colOff>390525</xdr:colOff>
      <xdr:row>21</xdr:row>
      <xdr:rowOff>95250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571500</xdr:colOff>
      <xdr:row>24</xdr:row>
      <xdr:rowOff>28575</xdr:rowOff>
    </xdr:from>
    <xdr:to>
      <xdr:col>19</xdr:col>
      <xdr:colOff>266700</xdr:colOff>
      <xdr:row>38</xdr:row>
      <xdr:rowOff>104775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561975</xdr:colOff>
      <xdr:row>40</xdr:row>
      <xdr:rowOff>66675</xdr:rowOff>
    </xdr:from>
    <xdr:to>
      <xdr:col>19</xdr:col>
      <xdr:colOff>257175</xdr:colOff>
      <xdr:row>54</xdr:row>
      <xdr:rowOff>142875</xdr:rowOff>
    </xdr:to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476250</xdr:colOff>
      <xdr:row>55</xdr:row>
      <xdr:rowOff>66675</xdr:rowOff>
    </xdr:from>
    <xdr:to>
      <xdr:col>19</xdr:col>
      <xdr:colOff>171450</xdr:colOff>
      <xdr:row>69</xdr:row>
      <xdr:rowOff>142875</xdr:rowOff>
    </xdr:to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24</xdr:col>
      <xdr:colOff>304800</xdr:colOff>
      <xdr:row>5</xdr:row>
      <xdr:rowOff>95250</xdr:rowOff>
    </xdr:from>
    <xdr:to>
      <xdr:col>32</xdr:col>
      <xdr:colOff>0</xdr:colOff>
      <xdr:row>19</xdr:row>
      <xdr:rowOff>171450</xdr:rowOff>
    </xdr:to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34</xdr:col>
      <xdr:colOff>66675</xdr:colOff>
      <xdr:row>20</xdr:row>
      <xdr:rowOff>95250</xdr:rowOff>
    </xdr:from>
    <xdr:to>
      <xdr:col>36</xdr:col>
      <xdr:colOff>495300</xdr:colOff>
      <xdr:row>27</xdr:row>
      <xdr:rowOff>76200</xdr:rowOff>
    </xdr:to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37</xdr:col>
      <xdr:colOff>66675</xdr:colOff>
      <xdr:row>20</xdr:row>
      <xdr:rowOff>28575</xdr:rowOff>
    </xdr:from>
    <xdr:to>
      <xdr:col>39</xdr:col>
      <xdr:colOff>428625</xdr:colOff>
      <xdr:row>28</xdr:row>
      <xdr:rowOff>76200</xdr:rowOff>
    </xdr:to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40</xdr:col>
      <xdr:colOff>28575</xdr:colOff>
      <xdr:row>20</xdr:row>
      <xdr:rowOff>38100</xdr:rowOff>
    </xdr:from>
    <xdr:to>
      <xdr:col>42</xdr:col>
      <xdr:colOff>533400</xdr:colOff>
      <xdr:row>27</xdr:row>
      <xdr:rowOff>38100</xdr:rowOff>
    </xdr:to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43</xdr:col>
      <xdr:colOff>171450</xdr:colOff>
      <xdr:row>20</xdr:row>
      <xdr:rowOff>57150</xdr:rowOff>
    </xdr:from>
    <xdr:to>
      <xdr:col>45</xdr:col>
      <xdr:colOff>400050</xdr:colOff>
      <xdr:row>27</xdr:row>
      <xdr:rowOff>114300</xdr:rowOff>
    </xdr:to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46</xdr:col>
      <xdr:colOff>457200</xdr:colOff>
      <xdr:row>19</xdr:row>
      <xdr:rowOff>114300</xdr:rowOff>
    </xdr:from>
    <xdr:to>
      <xdr:col>50</xdr:col>
      <xdr:colOff>476250</xdr:colOff>
      <xdr:row>29</xdr:row>
      <xdr:rowOff>171450</xdr:rowOff>
    </xdr:to>
    <xdr:graphicFrame>
      <xdr:nvGraphicFramePr>
        <xdr:cNvPr id="3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50</xdr:col>
      <xdr:colOff>523875</xdr:colOff>
      <xdr:row>20</xdr:row>
      <xdr:rowOff>9525</xdr:rowOff>
    </xdr:from>
    <xdr:to>
      <xdr:col>54</xdr:col>
      <xdr:colOff>371475</xdr:colOff>
      <xdr:row>30</xdr:row>
      <xdr:rowOff>28575</xdr:rowOff>
    </xdr:to>
    <xdr:graphicFrame>
      <xdr:nvGraphicFramePr>
        <xdr:cNvPr id="37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59</xdr:col>
      <xdr:colOff>114300</xdr:colOff>
      <xdr:row>6</xdr:row>
      <xdr:rowOff>28575</xdr:rowOff>
    </xdr:from>
    <xdr:to>
      <xdr:col>66</xdr:col>
      <xdr:colOff>457200</xdr:colOff>
      <xdr:row>20</xdr:row>
      <xdr:rowOff>161925</xdr:rowOff>
    </xdr:to>
    <xdr:graphicFrame>
      <xdr:nvGraphicFramePr>
        <xdr:cNvPr id="40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59</xdr:col>
      <xdr:colOff>171450</xdr:colOff>
      <xdr:row>24</xdr:row>
      <xdr:rowOff>85725</xdr:rowOff>
    </xdr:from>
    <xdr:to>
      <xdr:col>66</xdr:col>
      <xdr:colOff>514350</xdr:colOff>
      <xdr:row>39</xdr:row>
      <xdr:rowOff>47625</xdr:rowOff>
    </xdr:to>
    <xdr:graphicFrame>
      <xdr:nvGraphicFramePr>
        <xdr:cNvPr id="43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59</xdr:col>
      <xdr:colOff>161925</xdr:colOff>
      <xdr:row>55</xdr:row>
      <xdr:rowOff>152400</xdr:rowOff>
    </xdr:from>
    <xdr:to>
      <xdr:col>66</xdr:col>
      <xdr:colOff>504825</xdr:colOff>
      <xdr:row>70</xdr:row>
      <xdr:rowOff>114300</xdr:rowOff>
    </xdr:to>
    <xdr:graphicFrame>
      <xdr:nvGraphicFramePr>
        <xdr:cNvPr id="45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24</xdr:col>
      <xdr:colOff>238125</xdr:colOff>
      <xdr:row>25</xdr:row>
      <xdr:rowOff>38100</xdr:rowOff>
    </xdr:from>
    <xdr:to>
      <xdr:col>32</xdr:col>
      <xdr:colOff>0</xdr:colOff>
      <xdr:row>40</xdr:row>
      <xdr:rowOff>0</xdr:rowOff>
    </xdr:to>
    <xdr:graphicFrame>
      <xdr:nvGraphicFramePr>
        <xdr:cNvPr id="48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  <xdr:twoCellAnchor>
    <xdr:from>
      <xdr:col>24</xdr:col>
      <xdr:colOff>190500</xdr:colOff>
      <xdr:row>41</xdr:row>
      <xdr:rowOff>19050</xdr:rowOff>
    </xdr:from>
    <xdr:to>
      <xdr:col>31</xdr:col>
      <xdr:colOff>533400</xdr:colOff>
      <xdr:row>55</xdr:row>
      <xdr:rowOff>152400</xdr:rowOff>
    </xdr:to>
    <xdr:graphicFrame>
      <xdr:nvGraphicFramePr>
        <xdr:cNvPr id="50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twoCellAnchor>
  <xdr:twoCellAnchor>
    <xdr:from>
      <xdr:col>24</xdr:col>
      <xdr:colOff>266700</xdr:colOff>
      <xdr:row>56</xdr:row>
      <xdr:rowOff>85725</xdr:rowOff>
    </xdr:from>
    <xdr:to>
      <xdr:col>32</xdr:col>
      <xdr:colOff>9525</xdr:colOff>
      <xdr:row>71</xdr:row>
      <xdr:rowOff>47625</xdr:rowOff>
    </xdr:to>
    <xdr:graphicFrame>
      <xdr:nvGraphicFramePr>
        <xdr:cNvPr id="53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twoCellAnchor>
  <xdr:twoCellAnchor>
    <xdr:from>
      <xdr:col>12</xdr:col>
      <xdr:colOff>95250</xdr:colOff>
      <xdr:row>72</xdr:row>
      <xdr:rowOff>152400</xdr:rowOff>
    </xdr:from>
    <xdr:to>
      <xdr:col>19</xdr:col>
      <xdr:colOff>438150</xdr:colOff>
      <xdr:row>87</xdr:row>
      <xdr:rowOff>114300</xdr:rowOff>
    </xdr:to>
    <xdr:graphicFrame>
      <xdr:nvGraphicFramePr>
        <xdr:cNvPr id="55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twoCellAnchor>
  <xdr:twoCellAnchor>
    <xdr:from>
      <xdr:col>60</xdr:col>
      <xdr:colOff>114300</xdr:colOff>
      <xdr:row>72</xdr:row>
      <xdr:rowOff>66675</xdr:rowOff>
    </xdr:from>
    <xdr:to>
      <xdr:col>66</xdr:col>
      <xdr:colOff>409575</xdr:colOff>
      <xdr:row>84</xdr:row>
      <xdr:rowOff>152400</xdr:rowOff>
    </xdr:to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twoCellAnchor>
  <xdr:twoCellAnchor>
    <xdr:from>
      <xdr:col>59</xdr:col>
      <xdr:colOff>161925</xdr:colOff>
      <xdr:row>40</xdr:row>
      <xdr:rowOff>114300</xdr:rowOff>
    </xdr:from>
    <xdr:to>
      <xdr:col>66</xdr:col>
      <xdr:colOff>504825</xdr:colOff>
      <xdr:row>55</xdr:row>
      <xdr:rowOff>76200</xdr:rowOff>
    </xdr:to>
    <xdr:graphicFrame>
      <xdr:nvGraphicFramePr>
        <xdr:cNvPr id="60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twoCellAnchor>
  <xdr:twoCellAnchor>
    <xdr:from>
      <xdr:col>72</xdr:col>
      <xdr:colOff>342900</xdr:colOff>
      <xdr:row>6</xdr:row>
      <xdr:rowOff>123825</xdr:rowOff>
    </xdr:from>
    <xdr:to>
      <xdr:col>78</xdr:col>
      <xdr:colOff>333375</xdr:colOff>
      <xdr:row>18</xdr:row>
      <xdr:rowOff>171450</xdr:rowOff>
    </xdr:to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twoCellAnchor>
  <xdr:twoCellAnchor>
    <xdr:from>
      <xdr:col>72</xdr:col>
      <xdr:colOff>180975</xdr:colOff>
      <xdr:row>25</xdr:row>
      <xdr:rowOff>133350</xdr:rowOff>
    </xdr:from>
    <xdr:to>
      <xdr:col>78</xdr:col>
      <xdr:colOff>323850</xdr:colOff>
      <xdr:row>38</xdr:row>
      <xdr:rowOff>85725</xdr:rowOff>
    </xdr:to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twoCellAnchor>
  <xdr:twoCellAnchor>
    <xdr:from>
      <xdr:col>73</xdr:col>
      <xdr:colOff>47625</xdr:colOff>
      <xdr:row>73</xdr:row>
      <xdr:rowOff>95250</xdr:rowOff>
    </xdr:from>
    <xdr:to>
      <xdr:col>78</xdr:col>
      <xdr:colOff>428625</xdr:colOff>
      <xdr:row>84</xdr:row>
      <xdr:rowOff>28575</xdr:rowOff>
    </xdr:to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twoCellAnchor>
  <xdr:twoCellAnchor>
    <xdr:from>
      <xdr:col>83</xdr:col>
      <xdr:colOff>104775</xdr:colOff>
      <xdr:row>72</xdr:row>
      <xdr:rowOff>142875</xdr:rowOff>
    </xdr:from>
    <xdr:to>
      <xdr:col>89</xdr:col>
      <xdr:colOff>571500</xdr:colOff>
      <xdr:row>85</xdr:row>
      <xdr:rowOff>104775</xdr:rowOff>
    </xdr:to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twoCellAnchor>
  <xdr:twoCellAnchor>
    <xdr:from>
      <xdr:col>104</xdr:col>
      <xdr:colOff>9525</xdr:colOff>
      <xdr:row>3</xdr:row>
      <xdr:rowOff>180975</xdr:rowOff>
    </xdr:from>
    <xdr:to>
      <xdr:col>113</xdr:col>
      <xdr:colOff>495300</xdr:colOff>
      <xdr:row>22</xdr:row>
      <xdr:rowOff>95250</xdr:rowOff>
    </xdr:to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twoCellAnchor>
  <xdr:twoCellAnchor>
    <xdr:from>
      <xdr:col>104</xdr:col>
      <xdr:colOff>9525</xdr:colOff>
      <xdr:row>22</xdr:row>
      <xdr:rowOff>180975</xdr:rowOff>
    </xdr:from>
    <xdr:to>
      <xdr:col>113</xdr:col>
      <xdr:colOff>495300</xdr:colOff>
      <xdr:row>41</xdr:row>
      <xdr:rowOff>95250</xdr:rowOff>
    </xdr:to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twoCellAnchor>
  <xdr:twoCellAnchor>
    <xdr:from>
      <xdr:col>104</xdr:col>
      <xdr:colOff>38100</xdr:colOff>
      <xdr:row>41</xdr:row>
      <xdr:rowOff>133350</xdr:rowOff>
    </xdr:from>
    <xdr:to>
      <xdr:col>113</xdr:col>
      <xdr:colOff>523875</xdr:colOff>
      <xdr:row>60</xdr:row>
      <xdr:rowOff>47625</xdr:rowOff>
    </xdr:to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15</xdr:col>
      <xdr:colOff>19050</xdr:colOff>
      <xdr:row>3</xdr:row>
      <xdr:rowOff>9525</xdr:rowOff>
    </xdr:from>
    <xdr:to>
      <xdr:col>20</xdr:col>
      <xdr:colOff>923925</xdr:colOff>
      <xdr:row>21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952500</xdr:colOff>
      <xdr:row>23</xdr:row>
      <xdr:rowOff>0</xdr:rowOff>
    </xdr:from>
    <xdr:to>
      <xdr:col>20</xdr:col>
      <xdr:colOff>895350</xdr:colOff>
      <xdr:row>41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15</xdr:col>
      <xdr:colOff>0</xdr:colOff>
      <xdr:row>43</xdr:row>
      <xdr:rowOff>38100</xdr:rowOff>
    </xdr:from>
    <xdr:to>
      <xdr:col>20</xdr:col>
      <xdr:colOff>904875</xdr:colOff>
      <xdr:row>61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24</xdr:col>
      <xdr:colOff>228600</xdr:colOff>
      <xdr:row>3</xdr:row>
      <xdr:rowOff>0</xdr:rowOff>
    </xdr:from>
    <xdr:to>
      <xdr:col>30</xdr:col>
      <xdr:colOff>171450</xdr:colOff>
      <xdr:row>21</xdr:row>
      <xdr:rowOff>104775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24</xdr:col>
      <xdr:colOff>190500</xdr:colOff>
      <xdr:row>22</xdr:row>
      <xdr:rowOff>114300</xdr:rowOff>
    </xdr:from>
    <xdr:to>
      <xdr:col>30</xdr:col>
      <xdr:colOff>133350</xdr:colOff>
      <xdr:row>41</xdr:row>
      <xdr:rowOff>28575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24</xdr:col>
      <xdr:colOff>0</xdr:colOff>
      <xdr:row>43</xdr:row>
      <xdr:rowOff>0</xdr:rowOff>
    </xdr:from>
    <xdr:to>
      <xdr:col>29</xdr:col>
      <xdr:colOff>904875</xdr:colOff>
      <xdr:row>61</xdr:row>
      <xdr:rowOff>104775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33</xdr:col>
      <xdr:colOff>790575</xdr:colOff>
      <xdr:row>3</xdr:row>
      <xdr:rowOff>152400</xdr:rowOff>
    </xdr:from>
    <xdr:to>
      <xdr:col>39</xdr:col>
      <xdr:colOff>733425</xdr:colOff>
      <xdr:row>22</xdr:row>
      <xdr:rowOff>66675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33</xdr:col>
      <xdr:colOff>752475</xdr:colOff>
      <xdr:row>23</xdr:row>
      <xdr:rowOff>66675</xdr:rowOff>
    </xdr:from>
    <xdr:to>
      <xdr:col>39</xdr:col>
      <xdr:colOff>695325</xdr:colOff>
      <xdr:row>41</xdr:row>
      <xdr:rowOff>171450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33</xdr:col>
      <xdr:colOff>752475</xdr:colOff>
      <xdr:row>42</xdr:row>
      <xdr:rowOff>133350</xdr:rowOff>
    </xdr:from>
    <xdr:to>
      <xdr:col>39</xdr:col>
      <xdr:colOff>695325</xdr:colOff>
      <xdr:row>61</xdr:row>
      <xdr:rowOff>47625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43</xdr:col>
      <xdr:colOff>19050</xdr:colOff>
      <xdr:row>4</xdr:row>
      <xdr:rowOff>9525</xdr:rowOff>
    </xdr:from>
    <xdr:to>
      <xdr:col>48</xdr:col>
      <xdr:colOff>923925</xdr:colOff>
      <xdr:row>22</xdr:row>
      <xdr:rowOff>114300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43</xdr:col>
      <xdr:colOff>9525</xdr:colOff>
      <xdr:row>22</xdr:row>
      <xdr:rowOff>161925</xdr:rowOff>
    </xdr:from>
    <xdr:to>
      <xdr:col>48</xdr:col>
      <xdr:colOff>914400</xdr:colOff>
      <xdr:row>41</xdr:row>
      <xdr:rowOff>76200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43</xdr:col>
      <xdr:colOff>19050</xdr:colOff>
      <xdr:row>41</xdr:row>
      <xdr:rowOff>161925</xdr:rowOff>
    </xdr:from>
    <xdr:to>
      <xdr:col>48</xdr:col>
      <xdr:colOff>923925</xdr:colOff>
      <xdr:row>60</xdr:row>
      <xdr:rowOff>76200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51</xdr:col>
      <xdr:colOff>9525</xdr:colOff>
      <xdr:row>3</xdr:row>
      <xdr:rowOff>161925</xdr:rowOff>
    </xdr:from>
    <xdr:to>
      <xdr:col>56</xdr:col>
      <xdr:colOff>914400</xdr:colOff>
      <xdr:row>22</xdr:row>
      <xdr:rowOff>76200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51</xdr:col>
      <xdr:colOff>9525</xdr:colOff>
      <xdr:row>22</xdr:row>
      <xdr:rowOff>114300</xdr:rowOff>
    </xdr:from>
    <xdr:to>
      <xdr:col>56</xdr:col>
      <xdr:colOff>914400</xdr:colOff>
      <xdr:row>41</xdr:row>
      <xdr:rowOff>28575</xdr:rowOff>
    </xdr:to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51</xdr:col>
      <xdr:colOff>0</xdr:colOff>
      <xdr:row>41</xdr:row>
      <xdr:rowOff>104775</xdr:rowOff>
    </xdr:from>
    <xdr:to>
      <xdr:col>56</xdr:col>
      <xdr:colOff>904875</xdr:colOff>
      <xdr:row>60</xdr:row>
      <xdr:rowOff>19050</xdr:rowOff>
    </xdr:to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  <xdr:twoCellAnchor>
    <xdr:from>
      <xdr:col>58</xdr:col>
      <xdr:colOff>952500</xdr:colOff>
      <xdr:row>3</xdr:row>
      <xdr:rowOff>85725</xdr:rowOff>
    </xdr:from>
    <xdr:to>
      <xdr:col>64</xdr:col>
      <xdr:colOff>895350</xdr:colOff>
      <xdr:row>22</xdr:row>
      <xdr:rowOff>0</xdr:rowOff>
    </xdr:to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twoCellAnchor>
  <xdr:twoCellAnchor>
    <xdr:from>
      <xdr:col>59</xdr:col>
      <xdr:colOff>0</xdr:colOff>
      <xdr:row>22</xdr:row>
      <xdr:rowOff>76200</xdr:rowOff>
    </xdr:from>
    <xdr:to>
      <xdr:col>64</xdr:col>
      <xdr:colOff>904875</xdr:colOff>
      <xdr:row>40</xdr:row>
      <xdr:rowOff>180975</xdr:rowOff>
    </xdr:to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twoCellAnchor>
  <xdr:twoCellAnchor>
    <xdr:from>
      <xdr:col>59</xdr:col>
      <xdr:colOff>0</xdr:colOff>
      <xdr:row>41</xdr:row>
      <xdr:rowOff>38100</xdr:rowOff>
    </xdr:from>
    <xdr:to>
      <xdr:col>64</xdr:col>
      <xdr:colOff>904875</xdr:colOff>
      <xdr:row>59</xdr:row>
      <xdr:rowOff>142875</xdr:rowOff>
    </xdr:to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twoCellAnchor>
  <xdr:twoCellAnchor>
    <xdr:from>
      <xdr:col>67</xdr:col>
      <xdr:colOff>38100</xdr:colOff>
      <xdr:row>3</xdr:row>
      <xdr:rowOff>142875</xdr:rowOff>
    </xdr:from>
    <xdr:to>
      <xdr:col>72</xdr:col>
      <xdr:colOff>942975</xdr:colOff>
      <xdr:row>22</xdr:row>
      <xdr:rowOff>57150</xdr:rowOff>
    </xdr:to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twoCellAnchor>
  <xdr:twoCellAnchor>
    <xdr:from>
      <xdr:col>67</xdr:col>
      <xdr:colOff>19050</xdr:colOff>
      <xdr:row>25</xdr:row>
      <xdr:rowOff>47625</xdr:rowOff>
    </xdr:from>
    <xdr:to>
      <xdr:col>72</xdr:col>
      <xdr:colOff>923925</xdr:colOff>
      <xdr:row>43</xdr:row>
      <xdr:rowOff>152400</xdr:rowOff>
    </xdr:to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twoCellAnchor>
  <xdr:twoCellAnchor>
    <xdr:from>
      <xdr:col>67</xdr:col>
      <xdr:colOff>19050</xdr:colOff>
      <xdr:row>44</xdr:row>
      <xdr:rowOff>0</xdr:rowOff>
    </xdr:from>
    <xdr:to>
      <xdr:col>72</xdr:col>
      <xdr:colOff>923925</xdr:colOff>
      <xdr:row>62</xdr:row>
      <xdr:rowOff>104775</xdr:rowOff>
    </xdr:to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twoCellAnchor>
  <xdr:twoCellAnchor>
    <xdr:from>
      <xdr:col>74</xdr:col>
      <xdr:colOff>952500</xdr:colOff>
      <xdr:row>4</xdr:row>
      <xdr:rowOff>28575</xdr:rowOff>
    </xdr:from>
    <xdr:to>
      <xdr:col>80</xdr:col>
      <xdr:colOff>895350</xdr:colOff>
      <xdr:row>22</xdr:row>
      <xdr:rowOff>133350</xdr:rowOff>
    </xdr:to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14</xdr:col>
      <xdr:colOff>19050</xdr:colOff>
      <xdr:row>22</xdr:row>
      <xdr:rowOff>161925</xdr:rowOff>
    </xdr:from>
    <xdr:to>
      <xdr:col>19</xdr:col>
      <xdr:colOff>923925</xdr:colOff>
      <xdr:row>41</xdr:row>
      <xdr:rowOff>76200</xdr:rowOff>
    </xdr:to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19050</xdr:colOff>
      <xdr:row>42</xdr:row>
      <xdr:rowOff>9525</xdr:rowOff>
    </xdr:from>
    <xdr:to>
      <xdr:col>19</xdr:col>
      <xdr:colOff>923925</xdr:colOff>
      <xdr:row>60</xdr:row>
      <xdr:rowOff>114300</xdr:rowOff>
    </xdr:to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22</xdr:col>
      <xdr:colOff>0</xdr:colOff>
      <xdr:row>3</xdr:row>
      <xdr:rowOff>0</xdr:rowOff>
    </xdr:from>
    <xdr:to>
      <xdr:col>27</xdr:col>
      <xdr:colOff>904875</xdr:colOff>
      <xdr:row>21</xdr:row>
      <xdr:rowOff>104775</xdr:rowOff>
    </xdr:to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22</xdr:col>
      <xdr:colOff>19050</xdr:colOff>
      <xdr:row>21</xdr:row>
      <xdr:rowOff>180975</xdr:rowOff>
    </xdr:from>
    <xdr:to>
      <xdr:col>27</xdr:col>
      <xdr:colOff>923925</xdr:colOff>
      <xdr:row>40</xdr:row>
      <xdr:rowOff>95250</xdr:rowOff>
    </xdr:to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22</xdr:col>
      <xdr:colOff>19050</xdr:colOff>
      <xdr:row>40</xdr:row>
      <xdr:rowOff>133350</xdr:rowOff>
    </xdr:from>
    <xdr:to>
      <xdr:col>27</xdr:col>
      <xdr:colOff>923925</xdr:colOff>
      <xdr:row>59</xdr:row>
      <xdr:rowOff>47625</xdr:rowOff>
    </xdr:to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30</xdr:col>
      <xdr:colOff>0</xdr:colOff>
      <xdr:row>3</xdr:row>
      <xdr:rowOff>28575</xdr:rowOff>
    </xdr:from>
    <xdr:to>
      <xdr:col>35</xdr:col>
      <xdr:colOff>904875</xdr:colOff>
      <xdr:row>21</xdr:row>
      <xdr:rowOff>133350</xdr:rowOff>
    </xdr:to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29</xdr:col>
      <xdr:colOff>952500</xdr:colOff>
      <xdr:row>22</xdr:row>
      <xdr:rowOff>0</xdr:rowOff>
    </xdr:from>
    <xdr:to>
      <xdr:col>35</xdr:col>
      <xdr:colOff>895350</xdr:colOff>
      <xdr:row>40</xdr:row>
      <xdr:rowOff>104775</xdr:rowOff>
    </xdr:to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30</xdr:col>
      <xdr:colOff>9525</xdr:colOff>
      <xdr:row>41</xdr:row>
      <xdr:rowOff>19050</xdr:rowOff>
    </xdr:from>
    <xdr:to>
      <xdr:col>35</xdr:col>
      <xdr:colOff>914400</xdr:colOff>
      <xdr:row>59</xdr:row>
      <xdr:rowOff>123825</xdr:rowOff>
    </xdr:to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37</xdr:col>
      <xdr:colOff>942975</xdr:colOff>
      <xdr:row>3</xdr:row>
      <xdr:rowOff>152400</xdr:rowOff>
    </xdr:from>
    <xdr:to>
      <xdr:col>43</xdr:col>
      <xdr:colOff>885825</xdr:colOff>
      <xdr:row>22</xdr:row>
      <xdr:rowOff>66675</xdr:rowOff>
    </xdr:to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45</xdr:col>
      <xdr:colOff>933450</xdr:colOff>
      <xdr:row>3</xdr:row>
      <xdr:rowOff>28575</xdr:rowOff>
    </xdr:from>
    <xdr:to>
      <xdr:col>51</xdr:col>
      <xdr:colOff>876300</xdr:colOff>
      <xdr:row>21</xdr:row>
      <xdr:rowOff>133350</xdr:rowOff>
    </xdr:to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14</xdr:col>
      <xdr:colOff>28575</xdr:colOff>
      <xdr:row>3</xdr:row>
      <xdr:rowOff>161925</xdr:rowOff>
    </xdr:from>
    <xdr:to>
      <xdr:col>19</xdr:col>
      <xdr:colOff>933450</xdr:colOff>
      <xdr:row>22</xdr:row>
      <xdr:rowOff>76200</xdr:rowOff>
    </xdr:to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71"/>
    <col customWidth="1" min="9" max="9" width="17.14"/>
    <col customWidth="1" min="10" max="11" width="8.71"/>
    <col customWidth="1" min="12" max="12" width="9.14"/>
    <col customWidth="1" min="13" max="14" width="8.71"/>
    <col customWidth="1" min="15" max="15" width="12.43"/>
    <col customWidth="1" min="16" max="18" width="8.71"/>
    <col customWidth="1" min="19" max="19" width="11.14"/>
    <col customWidth="1" min="20" max="21" width="8.71"/>
    <col customWidth="1" min="22" max="23" width="12.0"/>
    <col customWidth="1" min="24" max="37" width="8.71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1" t="s">
        <v>0</v>
      </c>
      <c r="F1" s="2" t="s">
        <v>3</v>
      </c>
      <c r="G1" s="1" t="s">
        <v>0</v>
      </c>
      <c r="H1" s="2" t="s">
        <v>4</v>
      </c>
    </row>
    <row r="2">
      <c r="A2" s="3">
        <v>4.0</v>
      </c>
      <c r="B2" s="4">
        <v>1.0</v>
      </c>
      <c r="C2" s="3">
        <v>4.0</v>
      </c>
      <c r="D2" s="4">
        <v>1.4142</v>
      </c>
      <c r="E2" s="3">
        <v>4.0</v>
      </c>
      <c r="F2" s="4">
        <v>1.41</v>
      </c>
      <c r="G2" s="3">
        <v>4.0</v>
      </c>
      <c r="H2" s="4">
        <v>1.414</v>
      </c>
      <c r="I2">
        <f t="shared" ref="I2:I15" si="1">1.54 + 1.4314*A2-0.000037*560-1.794*4</f>
        <v>0.06888</v>
      </c>
      <c r="J2">
        <f t="shared" ref="J2:J15" si="2">I2-B2</f>
        <v>-0.93112</v>
      </c>
      <c r="K2" s="5">
        <f t="shared" ref="K2:K15" si="3">J2/I2</f>
        <v>-13.51800232</v>
      </c>
      <c r="M2" s="6" t="s">
        <v>5</v>
      </c>
      <c r="Q2" s="6" t="s">
        <v>6</v>
      </c>
      <c r="W2" s="6" t="s">
        <v>7</v>
      </c>
      <c r="AG2" s="6" t="s">
        <v>8</v>
      </c>
    </row>
    <row r="3">
      <c r="A3" s="3">
        <v>8.0</v>
      </c>
      <c r="B3" s="4">
        <v>1.5</v>
      </c>
      <c r="C3" s="3">
        <v>8.0</v>
      </c>
      <c r="D3" s="4">
        <v>1.90413</v>
      </c>
      <c r="E3" s="3">
        <v>8.0</v>
      </c>
      <c r="F3" s="4">
        <v>2.524</v>
      </c>
      <c r="G3" s="3">
        <v>8.0</v>
      </c>
      <c r="H3" s="4">
        <v>1.742</v>
      </c>
      <c r="I3">
        <f t="shared" si="1"/>
        <v>5.79448</v>
      </c>
      <c r="J3">
        <f t="shared" si="2"/>
        <v>4.29448</v>
      </c>
      <c r="K3" s="5">
        <f t="shared" si="3"/>
        <v>0.7411329403</v>
      </c>
      <c r="M3" t="s">
        <v>9</v>
      </c>
      <c r="N3" t="s">
        <v>10</v>
      </c>
      <c r="Q3" t="s">
        <v>11</v>
      </c>
      <c r="R3" t="s">
        <v>12</v>
      </c>
      <c r="W3" t="s">
        <v>9</v>
      </c>
      <c r="X3" t="s">
        <v>13</v>
      </c>
      <c r="AG3" t="s">
        <v>9</v>
      </c>
      <c r="AH3" t="s">
        <v>13</v>
      </c>
    </row>
    <row r="4">
      <c r="A4" s="3">
        <v>10.0</v>
      </c>
      <c r="B4" s="4">
        <v>2.5</v>
      </c>
      <c r="C4" s="3">
        <v>10.0</v>
      </c>
      <c r="D4" s="4">
        <v>2.194378</v>
      </c>
      <c r="E4" s="3">
        <v>10.0</v>
      </c>
      <c r="F4" s="4">
        <v>2.2389</v>
      </c>
      <c r="G4" s="3">
        <v>10.0</v>
      </c>
      <c r="H4" s="4">
        <v>3.18</v>
      </c>
      <c r="I4">
        <f t="shared" si="1"/>
        <v>8.65728</v>
      </c>
      <c r="J4">
        <f t="shared" si="2"/>
        <v>6.15728</v>
      </c>
      <c r="K4" s="5">
        <f t="shared" si="3"/>
        <v>0.7112256968</v>
      </c>
      <c r="M4">
        <v>560.0</v>
      </c>
      <c r="N4">
        <v>1.5168</v>
      </c>
      <c r="Q4">
        <v>560.0</v>
      </c>
      <c r="R4">
        <v>1.4963</v>
      </c>
      <c r="W4">
        <v>560.0</v>
      </c>
      <c r="X4">
        <v>1.3997</v>
      </c>
      <c r="AG4">
        <v>560.0</v>
      </c>
      <c r="AH4">
        <v>1.4693</v>
      </c>
    </row>
    <row r="5">
      <c r="A5" s="3">
        <v>20.0</v>
      </c>
      <c r="B5" s="4">
        <v>11.0</v>
      </c>
      <c r="C5" s="3">
        <v>20.0</v>
      </c>
      <c r="D5" s="4">
        <v>7.894393</v>
      </c>
      <c r="E5" s="3">
        <v>20.0</v>
      </c>
      <c r="F5" s="4">
        <v>9.28978</v>
      </c>
      <c r="G5" s="3">
        <v>20.0</v>
      </c>
      <c r="H5" s="4">
        <v>13.1429</v>
      </c>
      <c r="I5">
        <f t="shared" si="1"/>
        <v>22.97128</v>
      </c>
      <c r="J5">
        <f t="shared" si="2"/>
        <v>11.97128</v>
      </c>
      <c r="K5" s="5">
        <f t="shared" si="3"/>
        <v>0.5211411815</v>
      </c>
      <c r="M5">
        <v>5000.0</v>
      </c>
      <c r="N5" s="5">
        <v>1.7502</v>
      </c>
      <c r="Q5">
        <v>5000.0</v>
      </c>
      <c r="R5">
        <v>0.964</v>
      </c>
      <c r="W5">
        <v>5000.0</v>
      </c>
      <c r="X5">
        <v>0.7698</v>
      </c>
      <c r="AG5">
        <v>5000.0</v>
      </c>
      <c r="AH5">
        <v>0.7205</v>
      </c>
    </row>
    <row r="6">
      <c r="A6" s="3">
        <v>50.0</v>
      </c>
      <c r="B6" s="4">
        <v>56.0</v>
      </c>
      <c r="C6" s="3">
        <v>30.0</v>
      </c>
      <c r="D6" s="4">
        <v>29.317</v>
      </c>
      <c r="E6" s="3">
        <v>30.0</v>
      </c>
      <c r="F6" s="4">
        <v>23.644</v>
      </c>
      <c r="G6" s="3">
        <v>30.0</v>
      </c>
      <c r="H6" s="4">
        <v>29.783</v>
      </c>
      <c r="I6">
        <f t="shared" si="1"/>
        <v>65.91328</v>
      </c>
      <c r="J6">
        <f t="shared" si="2"/>
        <v>9.91328</v>
      </c>
      <c r="K6" s="5">
        <f t="shared" si="3"/>
        <v>0.1503988271</v>
      </c>
      <c r="M6">
        <v>10000.0</v>
      </c>
      <c r="N6">
        <v>1.85</v>
      </c>
      <c r="Q6">
        <v>10000.0</v>
      </c>
      <c r="R6">
        <v>0.9085</v>
      </c>
      <c r="W6">
        <v>10000.0</v>
      </c>
      <c r="X6">
        <v>0.7545</v>
      </c>
      <c r="AG6">
        <v>10000.0</v>
      </c>
      <c r="AH6">
        <v>0.7011</v>
      </c>
    </row>
    <row r="7">
      <c r="A7" s="3">
        <v>100.0</v>
      </c>
      <c r="B7" s="4">
        <v>129.0</v>
      </c>
      <c r="C7" s="3">
        <v>40.0</v>
      </c>
      <c r="D7" s="4">
        <v>57.89</v>
      </c>
      <c r="E7" s="3">
        <v>40.0</v>
      </c>
      <c r="F7" s="4">
        <v>42.137</v>
      </c>
      <c r="G7" s="3">
        <v>40.0</v>
      </c>
      <c r="H7" s="4">
        <v>35.799</v>
      </c>
      <c r="I7">
        <f t="shared" si="1"/>
        <v>137.48328</v>
      </c>
      <c r="J7">
        <f t="shared" si="2"/>
        <v>8.48328</v>
      </c>
      <c r="K7" s="5">
        <f t="shared" si="3"/>
        <v>0.06170408503</v>
      </c>
      <c r="L7" s="5"/>
      <c r="M7">
        <v>100000.0</v>
      </c>
      <c r="N7">
        <v>2.0778</v>
      </c>
      <c r="Q7">
        <v>100000.0</v>
      </c>
      <c r="R7">
        <v>0.881</v>
      </c>
      <c r="W7">
        <v>100000.0</v>
      </c>
      <c r="X7">
        <v>0.7412</v>
      </c>
      <c r="AG7">
        <v>100000.0</v>
      </c>
      <c r="AH7">
        <v>0.7007</v>
      </c>
    </row>
    <row r="8">
      <c r="A8" s="3">
        <v>110.0</v>
      </c>
      <c r="B8" s="4">
        <v>145.0</v>
      </c>
      <c r="C8" s="3">
        <v>50.0</v>
      </c>
      <c r="D8" s="4">
        <v>63.216</v>
      </c>
      <c r="E8" s="3">
        <v>50.0</v>
      </c>
      <c r="F8" s="4">
        <v>46.36</v>
      </c>
      <c r="G8" s="3">
        <v>50.0</v>
      </c>
      <c r="H8" s="4">
        <v>65.279</v>
      </c>
      <c r="I8">
        <f t="shared" si="1"/>
        <v>151.79728</v>
      </c>
      <c r="J8">
        <f t="shared" si="2"/>
        <v>6.79728</v>
      </c>
      <c r="K8" s="5">
        <f t="shared" si="3"/>
        <v>0.04477866797</v>
      </c>
      <c r="L8" s="5"/>
      <c r="M8" s="5"/>
      <c r="N8" s="5"/>
    </row>
    <row r="9">
      <c r="A9" s="3">
        <v>120.0</v>
      </c>
      <c r="B9" s="4">
        <v>170.0</v>
      </c>
      <c r="C9" s="3">
        <v>60.0</v>
      </c>
      <c r="D9" s="4">
        <v>77.988</v>
      </c>
      <c r="E9" s="3">
        <v>60.0</v>
      </c>
      <c r="F9" s="4">
        <v>88.83</v>
      </c>
      <c r="G9" s="3">
        <v>60.0</v>
      </c>
      <c r="H9" s="4">
        <v>108.78</v>
      </c>
      <c r="I9">
        <f t="shared" si="1"/>
        <v>166.11128</v>
      </c>
      <c r="J9">
        <f t="shared" si="2"/>
        <v>-3.88872</v>
      </c>
      <c r="K9" s="5">
        <f t="shared" si="3"/>
        <v>-0.02341033071</v>
      </c>
    </row>
    <row r="10">
      <c r="A10" s="3">
        <v>130.0</v>
      </c>
      <c r="B10" s="4">
        <v>173.0</v>
      </c>
      <c r="C10" s="3">
        <v>70.0</v>
      </c>
      <c r="D10" s="4">
        <v>100.66</v>
      </c>
      <c r="E10" s="3">
        <v>70.0</v>
      </c>
      <c r="F10" s="4">
        <v>107.74</v>
      </c>
      <c r="G10" s="3">
        <v>70.0</v>
      </c>
      <c r="H10" s="4">
        <v>103.524</v>
      </c>
      <c r="I10">
        <f t="shared" si="1"/>
        <v>180.42528</v>
      </c>
      <c r="J10">
        <f t="shared" si="2"/>
        <v>7.42528</v>
      </c>
      <c r="K10" s="5">
        <f t="shared" si="3"/>
        <v>0.04115432161</v>
      </c>
    </row>
    <row r="11">
      <c r="A11" s="3">
        <v>140.0</v>
      </c>
      <c r="B11" s="4">
        <v>184.0</v>
      </c>
      <c r="C11" s="3">
        <v>80.0</v>
      </c>
      <c r="D11" s="4">
        <v>121.7036</v>
      </c>
      <c r="E11" s="3">
        <v>80.0</v>
      </c>
      <c r="F11" s="4">
        <v>123.44</v>
      </c>
      <c r="G11" s="3">
        <v>80.0</v>
      </c>
      <c r="H11" s="4">
        <v>112.21</v>
      </c>
      <c r="I11">
        <f t="shared" si="1"/>
        <v>194.73928</v>
      </c>
      <c r="J11">
        <f t="shared" si="2"/>
        <v>10.73928</v>
      </c>
      <c r="K11" s="5">
        <f t="shared" si="3"/>
        <v>0.05514696367</v>
      </c>
    </row>
    <row r="12">
      <c r="A12" s="3">
        <v>150.0</v>
      </c>
      <c r="B12" s="4">
        <v>210.0</v>
      </c>
      <c r="C12" s="3">
        <v>90.0</v>
      </c>
      <c r="D12" s="4">
        <v>133.06</v>
      </c>
      <c r="E12" s="3">
        <v>90.0</v>
      </c>
      <c r="F12" s="4">
        <v>156.32</v>
      </c>
      <c r="G12" s="3">
        <v>90.0</v>
      </c>
      <c r="H12" s="4">
        <v>137.75</v>
      </c>
      <c r="I12">
        <f t="shared" si="1"/>
        <v>209.05328</v>
      </c>
      <c r="J12">
        <f t="shared" si="2"/>
        <v>-0.94672</v>
      </c>
      <c r="K12" s="5">
        <f t="shared" si="3"/>
        <v>-0.004528606296</v>
      </c>
    </row>
    <row r="13">
      <c r="A13" s="3">
        <v>200.0</v>
      </c>
      <c r="B13" s="4">
        <v>319.0</v>
      </c>
      <c r="C13" s="3">
        <v>100.0</v>
      </c>
      <c r="D13" s="4">
        <v>137.521</v>
      </c>
      <c r="E13" s="3">
        <v>100.0</v>
      </c>
      <c r="F13" s="4">
        <v>181.0</v>
      </c>
      <c r="G13" s="3">
        <v>100.0</v>
      </c>
      <c r="H13" s="4">
        <v>186.57</v>
      </c>
      <c r="I13">
        <f t="shared" si="1"/>
        <v>280.62328</v>
      </c>
      <c r="J13">
        <f t="shared" si="2"/>
        <v>-38.37672</v>
      </c>
      <c r="K13" s="5">
        <f t="shared" si="3"/>
        <v>-0.136755297</v>
      </c>
    </row>
    <row r="14">
      <c r="A14" s="3">
        <v>250.0</v>
      </c>
      <c r="B14" s="4">
        <v>330.0</v>
      </c>
      <c r="C14" s="3">
        <v>110.0</v>
      </c>
      <c r="D14" s="4">
        <f>203.4</f>
        <v>203.4</v>
      </c>
      <c r="E14" s="3">
        <v>110.0</v>
      </c>
      <c r="F14" s="4">
        <v>203.58</v>
      </c>
      <c r="G14" s="3">
        <v>110.0</v>
      </c>
      <c r="H14" s="4">
        <v>225.08</v>
      </c>
      <c r="I14">
        <f t="shared" si="1"/>
        <v>352.19328</v>
      </c>
      <c r="J14">
        <f t="shared" si="2"/>
        <v>22.19328</v>
      </c>
      <c r="K14" s="5">
        <f t="shared" si="3"/>
        <v>0.06301449023</v>
      </c>
      <c r="L14" s="5"/>
      <c r="M14" s="5"/>
    </row>
    <row r="15">
      <c r="A15" s="3">
        <v>300.0</v>
      </c>
      <c r="B15" s="4">
        <v>461.0</v>
      </c>
      <c r="C15" s="3">
        <v>120.0</v>
      </c>
      <c r="D15" s="4">
        <v>196.1173</v>
      </c>
      <c r="E15" s="3">
        <v>120.0</v>
      </c>
      <c r="F15" s="4">
        <v>188.66</v>
      </c>
      <c r="G15" s="3">
        <v>120.0</v>
      </c>
      <c r="H15" s="4">
        <v>244.468</v>
      </c>
      <c r="I15">
        <f t="shared" si="1"/>
        <v>423.76328</v>
      </c>
      <c r="J15">
        <f t="shared" si="2"/>
        <v>-37.23672</v>
      </c>
      <c r="K15" s="5">
        <f t="shared" si="3"/>
        <v>-0.08787151166</v>
      </c>
      <c r="L15" s="5"/>
      <c r="M15" s="5"/>
    </row>
    <row r="16">
      <c r="A16" s="3">
        <v>400.0</v>
      </c>
      <c r="B16" s="4">
        <v>562.0</v>
      </c>
      <c r="C16" s="3">
        <v>130.0</v>
      </c>
      <c r="D16" s="4"/>
      <c r="E16" s="3">
        <v>130.0</v>
      </c>
      <c r="F16" s="4">
        <v>208.38</v>
      </c>
      <c r="G16" s="3">
        <v>130.0</v>
      </c>
      <c r="H16" s="4">
        <v>225.191</v>
      </c>
      <c r="J16" s="5"/>
      <c r="K16" s="5"/>
      <c r="L16" s="5"/>
      <c r="M16" s="5"/>
    </row>
    <row r="17">
      <c r="A17" s="3">
        <v>500.0</v>
      </c>
      <c r="B17" s="4">
        <v>880.0</v>
      </c>
      <c r="C17" s="3">
        <v>140.0</v>
      </c>
      <c r="D17" s="4"/>
      <c r="E17" s="3">
        <v>140.0</v>
      </c>
      <c r="F17">
        <v>229.48</v>
      </c>
      <c r="G17" s="3">
        <v>140.0</v>
      </c>
      <c r="H17" s="4">
        <v>271.45</v>
      </c>
      <c r="J17" s="5"/>
      <c r="K17" s="5"/>
      <c r="L17" s="5"/>
      <c r="M17" s="5"/>
    </row>
    <row r="18">
      <c r="A18" s="3">
        <v>500.0</v>
      </c>
      <c r="B18" s="4">
        <v>683.0</v>
      </c>
      <c r="C18" s="3">
        <v>150.0</v>
      </c>
      <c r="D18" s="4"/>
      <c r="E18" s="3">
        <v>150.0</v>
      </c>
      <c r="F18" s="4">
        <v>263.014</v>
      </c>
      <c r="G18" s="3">
        <v>150.0</v>
      </c>
      <c r="H18" s="4">
        <v>292.9271</v>
      </c>
      <c r="J18" s="5"/>
      <c r="K18" s="5"/>
      <c r="L18" s="5"/>
      <c r="M18" s="5"/>
    </row>
    <row r="19">
      <c r="A19" s="7">
        <v>500.0</v>
      </c>
      <c r="B19" s="8">
        <v>683.0</v>
      </c>
      <c r="C19" s="7"/>
      <c r="D19" s="8"/>
      <c r="E19" s="7"/>
      <c r="F19" s="8"/>
      <c r="G19" s="7"/>
      <c r="H19" s="8"/>
      <c r="J19" s="5"/>
      <c r="K19" s="5"/>
      <c r="L19" s="5"/>
      <c r="M19" s="5"/>
    </row>
    <row r="20">
      <c r="A20" s="3">
        <v>1000.0</v>
      </c>
      <c r="B20">
        <v>624.3</v>
      </c>
      <c r="L20" s="5"/>
      <c r="M20" s="5"/>
    </row>
    <row r="21">
      <c r="A21" t="s">
        <v>14</v>
      </c>
      <c r="B21" t="s">
        <v>1</v>
      </c>
      <c r="C21" t="s">
        <v>14</v>
      </c>
      <c r="D21" t="s">
        <v>2</v>
      </c>
      <c r="E21" t="s">
        <v>14</v>
      </c>
      <c r="F21" t="s">
        <v>3</v>
      </c>
      <c r="G21" t="s">
        <v>14</v>
      </c>
      <c r="H21" t="s">
        <v>4</v>
      </c>
      <c r="L21" s="5"/>
      <c r="M21" s="5"/>
    </row>
    <row r="22">
      <c r="A22" s="1">
        <v>4.0</v>
      </c>
      <c r="B22" s="2">
        <v>1.14202925385365</v>
      </c>
      <c r="C22" s="1">
        <v>4.0</v>
      </c>
      <c r="D22" s="2">
        <v>1.41421356237309</v>
      </c>
      <c r="E22" s="1">
        <v>4.0</v>
      </c>
      <c r="F22" s="2">
        <v>1.41421356237309</v>
      </c>
      <c r="G22" s="1">
        <v>4.0</v>
      </c>
      <c r="H22" s="2">
        <v>1.41421356237309</v>
      </c>
      <c r="I22">
        <f t="shared" ref="I22:I35" si="4">1.54 + 1.4314*A22-0.000037*560-1.794*8</f>
        <v>-7.10712</v>
      </c>
      <c r="J22">
        <f t="shared" ref="J22:J35" si="5">I22-B22</f>
        <v>-8.249149254</v>
      </c>
      <c r="K22" s="5">
        <f t="shared" ref="K22:K35" si="6">J22/I22</f>
        <v>1.16068805</v>
      </c>
      <c r="M22" s="5"/>
    </row>
    <row r="23">
      <c r="A23" s="3">
        <v>8.0</v>
      </c>
      <c r="B23" s="4">
        <v>1.39232807936672</v>
      </c>
      <c r="C23" s="3">
        <v>8.0</v>
      </c>
      <c r="D23" s="4">
        <v>3.64072063511324</v>
      </c>
      <c r="E23" s="3">
        <v>8.0</v>
      </c>
      <c r="F23" s="4">
        <v>3.74165738677394</v>
      </c>
      <c r="G23" s="3">
        <v>8.0</v>
      </c>
      <c r="H23" s="4">
        <v>3.74165738677394</v>
      </c>
      <c r="I23">
        <f t="shared" si="4"/>
        <v>-1.38152</v>
      </c>
      <c r="J23">
        <f t="shared" si="5"/>
        <v>-2.773848079</v>
      </c>
      <c r="K23" s="5">
        <f t="shared" si="6"/>
        <v>2.007823325</v>
      </c>
      <c r="L23" s="5"/>
      <c r="M23" s="5"/>
    </row>
    <row r="24">
      <c r="A24" s="3">
        <v>10.0</v>
      </c>
      <c r="B24" s="4">
        <v>1.94250870029933</v>
      </c>
      <c r="C24" s="3">
        <v>10.0</v>
      </c>
      <c r="D24" s="4">
        <v>3.61617376983106</v>
      </c>
      <c r="E24" s="3">
        <v>10.0</v>
      </c>
      <c r="F24" s="4">
        <v>4.49357559068559</v>
      </c>
      <c r="G24" s="3">
        <v>10.0</v>
      </c>
      <c r="H24" s="4">
        <v>3.57726194529612</v>
      </c>
      <c r="I24">
        <f t="shared" si="4"/>
        <v>1.48128</v>
      </c>
      <c r="J24">
        <f t="shared" si="5"/>
        <v>-0.4612287003</v>
      </c>
      <c r="K24" s="5">
        <f t="shared" si="6"/>
        <v>-0.3113717193</v>
      </c>
      <c r="L24" s="5"/>
      <c r="M24" s="5"/>
    </row>
    <row r="25">
      <c r="A25" s="3">
        <v>20.0</v>
      </c>
      <c r="B25" s="4">
        <v>8.5920357338586</v>
      </c>
      <c r="C25" s="3">
        <v>20.0</v>
      </c>
      <c r="D25" s="4">
        <v>9.19943264730205</v>
      </c>
      <c r="E25" s="3">
        <v>20.0</v>
      </c>
      <c r="F25" s="4">
        <v>10.7227392011329</v>
      </c>
      <c r="G25" s="3">
        <v>20.0</v>
      </c>
      <c r="H25" s="4">
        <v>11.9419499341938</v>
      </c>
      <c r="I25">
        <f t="shared" si="4"/>
        <v>15.79528</v>
      </c>
      <c r="J25">
        <f t="shared" si="5"/>
        <v>7.203244266</v>
      </c>
      <c r="K25" s="5">
        <f t="shared" si="6"/>
        <v>0.4560377699</v>
      </c>
      <c r="L25" s="5"/>
      <c r="M25" s="5"/>
    </row>
    <row r="26">
      <c r="A26" s="3">
        <v>30.0</v>
      </c>
      <c r="B26" s="4">
        <v>39.4698184007819</v>
      </c>
      <c r="C26" s="3">
        <v>30.0</v>
      </c>
      <c r="D26" s="4">
        <v>16.833847830509</v>
      </c>
      <c r="E26" s="3">
        <v>30.0</v>
      </c>
      <c r="F26" s="4">
        <v>19.3958799920986</v>
      </c>
      <c r="G26" s="3">
        <v>30.0</v>
      </c>
      <c r="H26" s="4">
        <v>17.9341083777877</v>
      </c>
      <c r="I26">
        <f t="shared" si="4"/>
        <v>30.10928</v>
      </c>
      <c r="J26">
        <f t="shared" si="5"/>
        <v>-9.360538401</v>
      </c>
      <c r="K26" s="5">
        <f t="shared" si="6"/>
        <v>-0.3108854945</v>
      </c>
      <c r="Y26">
        <v>1.0</v>
      </c>
    </row>
    <row r="27">
      <c r="A27" s="3">
        <v>40.0</v>
      </c>
      <c r="B27" s="4">
        <v>42.6607189139386</v>
      </c>
      <c r="C27" s="3">
        <v>40.0</v>
      </c>
      <c r="D27" s="4">
        <v>25.6483640175785</v>
      </c>
      <c r="E27" s="3">
        <v>40.0</v>
      </c>
      <c r="F27" s="4">
        <v>25.2067606174267</v>
      </c>
      <c r="G27" s="3">
        <v>40.0</v>
      </c>
      <c r="H27" s="4">
        <v>25.5087673775559</v>
      </c>
      <c r="I27">
        <f t="shared" si="4"/>
        <v>44.42328</v>
      </c>
      <c r="J27">
        <f t="shared" si="5"/>
        <v>1.762561086</v>
      </c>
      <c r="K27" s="5">
        <f t="shared" si="6"/>
        <v>0.03967651839</v>
      </c>
      <c r="O27" s="6" t="s">
        <v>15</v>
      </c>
      <c r="P27" s="6"/>
      <c r="U27" s="6" t="s">
        <v>2</v>
      </c>
      <c r="V27" s="6"/>
    </row>
    <row r="28">
      <c r="A28" s="3">
        <v>50.0</v>
      </c>
      <c r="B28" s="4">
        <v>53.1581031718873</v>
      </c>
      <c r="C28" s="3">
        <v>50.0</v>
      </c>
      <c r="D28" s="4">
        <v>35.897591214642</v>
      </c>
      <c r="E28" s="3">
        <v>50.0</v>
      </c>
      <c r="F28" s="4">
        <v>32.8823440420923</v>
      </c>
      <c r="G28" s="3">
        <v>50.0</v>
      </c>
      <c r="H28" s="4">
        <v>33.2856118638838</v>
      </c>
      <c r="I28">
        <f t="shared" si="4"/>
        <v>58.73728</v>
      </c>
      <c r="J28">
        <f t="shared" si="5"/>
        <v>5.579176828</v>
      </c>
      <c r="K28" s="5">
        <f t="shared" si="6"/>
        <v>0.09498527729</v>
      </c>
      <c r="O28" t="s">
        <v>16</v>
      </c>
      <c r="P28" t="s">
        <v>17</v>
      </c>
      <c r="U28" t="s">
        <v>16</v>
      </c>
      <c r="V28" t="s">
        <v>17</v>
      </c>
    </row>
    <row r="29">
      <c r="A29" s="3">
        <v>60.0</v>
      </c>
      <c r="B29" s="4">
        <v>59.3924190616134</v>
      </c>
      <c r="C29" s="3">
        <v>60.0</v>
      </c>
      <c r="D29" s="4">
        <v>52.0800032819522</v>
      </c>
      <c r="E29" s="3">
        <v>60.0</v>
      </c>
      <c r="F29" s="4">
        <v>40.8835142791462</v>
      </c>
      <c r="G29" s="3">
        <v>60.0</v>
      </c>
      <c r="H29" s="4">
        <v>44.1912602536613</v>
      </c>
      <c r="I29">
        <f t="shared" si="4"/>
        <v>73.05128</v>
      </c>
      <c r="J29">
        <f t="shared" si="5"/>
        <v>13.65886094</v>
      </c>
      <c r="K29" s="5">
        <f t="shared" si="6"/>
        <v>0.1869763396</v>
      </c>
      <c r="O29">
        <v>4.0</v>
      </c>
      <c r="P29">
        <v>1.5168</v>
      </c>
      <c r="U29">
        <v>4.0</v>
      </c>
      <c r="V29">
        <v>1.7502</v>
      </c>
    </row>
    <row r="30">
      <c r="A30" s="3">
        <v>70.0</v>
      </c>
      <c r="B30" s="4">
        <v>81.743003181585</v>
      </c>
      <c r="C30" s="3">
        <v>70.0</v>
      </c>
      <c r="D30" s="4">
        <v>53.8734962806545</v>
      </c>
      <c r="E30" s="3">
        <v>70.0</v>
      </c>
      <c r="F30" s="4">
        <v>53.6470946783049</v>
      </c>
      <c r="G30" s="3">
        <v>70.0</v>
      </c>
      <c r="H30" s="4">
        <v>55.3564370879969</v>
      </c>
      <c r="I30">
        <f t="shared" si="4"/>
        <v>87.36528</v>
      </c>
      <c r="J30">
        <f t="shared" si="5"/>
        <v>5.622276818</v>
      </c>
      <c r="K30" s="5">
        <f t="shared" si="6"/>
        <v>0.06435367481</v>
      </c>
      <c r="O30">
        <v>8.0</v>
      </c>
      <c r="P30">
        <v>1.4963</v>
      </c>
      <c r="U30">
        <v>8.0</v>
      </c>
      <c r="V30">
        <v>0.961</v>
      </c>
    </row>
    <row r="31">
      <c r="A31" s="3">
        <v>80.0</v>
      </c>
      <c r="B31" s="4">
        <v>97.3318980360211</v>
      </c>
      <c r="C31" s="3">
        <v>80.0</v>
      </c>
      <c r="D31" s="4">
        <v>64.3910985135515</v>
      </c>
      <c r="E31" s="3">
        <v>80.0</v>
      </c>
      <c r="F31" s="4">
        <v>60.1093254224844</v>
      </c>
      <c r="G31" s="3">
        <v>80.0</v>
      </c>
      <c r="H31" s="4">
        <v>64.638999062985</v>
      </c>
      <c r="I31">
        <f t="shared" si="4"/>
        <v>101.67928</v>
      </c>
      <c r="J31">
        <f t="shared" si="5"/>
        <v>4.347381964</v>
      </c>
      <c r="K31" s="5">
        <f t="shared" si="6"/>
        <v>0.04275582955</v>
      </c>
      <c r="O31">
        <v>16.0</v>
      </c>
      <c r="P31">
        <v>1.3997</v>
      </c>
      <c r="U31">
        <v>16.0</v>
      </c>
      <c r="V31">
        <v>0.7698</v>
      </c>
    </row>
    <row r="32">
      <c r="A32" s="3">
        <v>90.0</v>
      </c>
      <c r="B32" s="4">
        <v>114.054798670807</v>
      </c>
      <c r="C32" s="3">
        <v>90.0</v>
      </c>
      <c r="D32" s="4">
        <v>79.6722956227881</v>
      </c>
      <c r="E32" s="3">
        <v>90.0</v>
      </c>
      <c r="F32" s="4">
        <v>72.9909017366307</v>
      </c>
      <c r="G32" s="3">
        <v>90.0</v>
      </c>
      <c r="H32" s="4">
        <v>71.0841858530693</v>
      </c>
      <c r="I32">
        <f t="shared" si="4"/>
        <v>115.99328</v>
      </c>
      <c r="J32">
        <f t="shared" si="5"/>
        <v>1.938481329</v>
      </c>
      <c r="K32" s="5">
        <f t="shared" si="6"/>
        <v>0.01671201409</v>
      </c>
      <c r="O32">
        <v>24.0</v>
      </c>
      <c r="P32">
        <v>1.4693</v>
      </c>
      <c r="U32">
        <v>24.0</v>
      </c>
      <c r="V32">
        <v>0.7007</v>
      </c>
    </row>
    <row r="33">
      <c r="A33" s="3">
        <v>100.0</v>
      </c>
      <c r="B33" s="4">
        <v>125.130811682869</v>
      </c>
      <c r="C33" s="3">
        <v>100.0</v>
      </c>
      <c r="D33" s="4">
        <v>88.8044476531231</v>
      </c>
      <c r="E33" s="3">
        <v>100.0</v>
      </c>
      <c r="F33" s="4">
        <v>83.6668715816303</v>
      </c>
      <c r="G33" s="3">
        <v>100.0</v>
      </c>
      <c r="H33" s="4">
        <v>89.4265439641441</v>
      </c>
      <c r="I33">
        <f t="shared" si="4"/>
        <v>130.30728</v>
      </c>
      <c r="J33">
        <f t="shared" si="5"/>
        <v>5.176468317</v>
      </c>
      <c r="K33" s="5">
        <f t="shared" si="6"/>
        <v>0.03972508917</v>
      </c>
    </row>
    <row r="34">
      <c r="A34" s="3">
        <v>110.0</v>
      </c>
      <c r="B34" s="4">
        <v>145.122494943638</v>
      </c>
      <c r="C34" s="3">
        <v>110.0</v>
      </c>
      <c r="D34" s="4">
        <v>98.6422572299906</v>
      </c>
      <c r="E34" s="3">
        <v>110.0</v>
      </c>
      <c r="F34" s="4">
        <v>98.96989614358</v>
      </c>
      <c r="G34" s="3">
        <v>110.0</v>
      </c>
      <c r="H34" s="4">
        <v>96.3695485485746</v>
      </c>
      <c r="I34">
        <f t="shared" si="4"/>
        <v>144.62128</v>
      </c>
      <c r="J34">
        <f t="shared" si="5"/>
        <v>-0.5012149436</v>
      </c>
      <c r="K34" s="5">
        <f t="shared" si="6"/>
        <v>-0.003465706732</v>
      </c>
    </row>
    <row r="35">
      <c r="A35" s="7">
        <v>120.0</v>
      </c>
      <c r="B35" s="8">
        <v>165.641325788511</v>
      </c>
      <c r="C35" s="7">
        <v>120.0</v>
      </c>
      <c r="D35" s="8">
        <v>113.659113827206</v>
      </c>
      <c r="E35" s="7">
        <v>120.0</v>
      </c>
      <c r="F35" s="8">
        <v>107.162868887791</v>
      </c>
      <c r="G35" s="7">
        <v>120.0</v>
      </c>
      <c r="H35" s="8">
        <v>94.9427776404778</v>
      </c>
      <c r="I35">
        <f t="shared" si="4"/>
        <v>158.93528</v>
      </c>
      <c r="J35">
        <f t="shared" si="5"/>
        <v>-6.706045789</v>
      </c>
      <c r="K35" s="5">
        <f t="shared" si="6"/>
        <v>-0.04219356324</v>
      </c>
    </row>
    <row r="37">
      <c r="A37" t="s">
        <v>18</v>
      </c>
      <c r="B37" t="s">
        <v>1</v>
      </c>
      <c r="C37" t="s">
        <v>18</v>
      </c>
      <c r="D37" t="s">
        <v>2</v>
      </c>
      <c r="E37" t="s">
        <v>18</v>
      </c>
      <c r="F37" t="s">
        <v>3</v>
      </c>
      <c r="G37" t="s">
        <v>18</v>
      </c>
      <c r="H37" t="s">
        <v>4</v>
      </c>
    </row>
    <row r="38">
      <c r="A38" s="1">
        <v>4.0</v>
      </c>
      <c r="B38" s="2">
        <v>1.0813130217642</v>
      </c>
      <c r="C38" s="1">
        <v>4.0</v>
      </c>
      <c r="D38" s="2">
        <v>1.41421356237309</v>
      </c>
      <c r="E38" s="1">
        <v>4.0</v>
      </c>
      <c r="F38" s="2">
        <v>1.41421356237309</v>
      </c>
      <c r="G38" s="1">
        <v>4.0</v>
      </c>
      <c r="H38" s="2">
        <v>1.41421356237309</v>
      </c>
      <c r="I38">
        <f t="shared" ref="I38:I51" si="7">1.54 + 1.4314*A38-0.000037*560-1.794*16</f>
        <v>-21.45912</v>
      </c>
      <c r="J38">
        <f t="shared" ref="J38:J51" si="8">I38-B38</f>
        <v>-22.54043302</v>
      </c>
      <c r="K38" s="5">
        <f t="shared" ref="K38:K51" si="9">J38/I38</f>
        <v>1.050389439</v>
      </c>
    </row>
    <row r="39">
      <c r="A39" s="3">
        <v>8.0</v>
      </c>
      <c r="B39" s="4">
        <v>2.02142271062978</v>
      </c>
      <c r="C39" s="3">
        <v>8.0</v>
      </c>
      <c r="D39" s="4">
        <v>3.52886491240653</v>
      </c>
      <c r="E39" s="3">
        <v>8.0</v>
      </c>
      <c r="F39" s="4">
        <v>3.74165738677394</v>
      </c>
      <c r="G39" s="3">
        <v>8.0</v>
      </c>
      <c r="H39" s="4">
        <v>3.74165738677394</v>
      </c>
      <c r="I39">
        <f t="shared" si="7"/>
        <v>-15.73352</v>
      </c>
      <c r="J39">
        <f t="shared" si="8"/>
        <v>-17.75494271</v>
      </c>
      <c r="K39" s="5">
        <f t="shared" si="9"/>
        <v>1.128478733</v>
      </c>
    </row>
    <row r="40">
      <c r="A40" s="3">
        <v>10.0</v>
      </c>
      <c r="B40" s="4">
        <v>1.48001932589429</v>
      </c>
      <c r="C40" s="3">
        <v>10.0</v>
      </c>
      <c r="D40" s="4">
        <v>4.42065554891755</v>
      </c>
      <c r="E40" s="3">
        <v>10.0</v>
      </c>
      <c r="F40" s="4">
        <v>4.89897948556635</v>
      </c>
      <c r="G40" s="3">
        <v>10.0</v>
      </c>
      <c r="H40" s="4">
        <v>4.89897948556635</v>
      </c>
      <c r="I40">
        <f t="shared" si="7"/>
        <v>-12.87072</v>
      </c>
      <c r="J40">
        <f t="shared" si="8"/>
        <v>-14.35073933</v>
      </c>
      <c r="K40" s="5">
        <f t="shared" si="9"/>
        <v>1.114991184</v>
      </c>
    </row>
    <row r="41">
      <c r="A41" s="3">
        <v>20.0</v>
      </c>
      <c r="B41" s="4">
        <v>8.70799938553805</v>
      </c>
      <c r="C41" s="3">
        <v>20.0</v>
      </c>
      <c r="D41" s="4">
        <v>9.97613397039074</v>
      </c>
      <c r="E41" s="3">
        <v>20.0</v>
      </c>
      <c r="F41" s="4">
        <v>11.3542809863662</v>
      </c>
      <c r="G41" s="3">
        <v>20.0</v>
      </c>
      <c r="H41" s="4">
        <v>9.77010484682856</v>
      </c>
      <c r="I41">
        <f t="shared" si="7"/>
        <v>1.44328</v>
      </c>
      <c r="J41">
        <f t="shared" si="8"/>
        <v>-7.264719386</v>
      </c>
      <c r="K41" s="5">
        <f t="shared" si="9"/>
        <v>-5.033478871</v>
      </c>
    </row>
    <row r="42">
      <c r="A42" s="3">
        <v>30.0</v>
      </c>
      <c r="B42" s="4">
        <v>18.9202739376012</v>
      </c>
      <c r="C42" s="3">
        <v>30.0</v>
      </c>
      <c r="D42" s="4">
        <v>19.0038249282575</v>
      </c>
      <c r="E42" s="3">
        <v>30.0</v>
      </c>
      <c r="F42" s="4">
        <v>19.7612615798707</v>
      </c>
      <c r="G42" s="3">
        <v>30.0</v>
      </c>
      <c r="H42" s="4">
        <v>17.8109149567148</v>
      </c>
      <c r="I42">
        <f t="shared" si="7"/>
        <v>15.75728</v>
      </c>
      <c r="J42">
        <f t="shared" si="8"/>
        <v>-3.162993938</v>
      </c>
      <c r="K42" s="5">
        <f t="shared" si="9"/>
        <v>-0.200732229</v>
      </c>
    </row>
    <row r="43">
      <c r="A43" s="3">
        <v>40.0</v>
      </c>
      <c r="B43" s="4">
        <v>50.7120815579463</v>
      </c>
      <c r="C43" s="3">
        <v>40.0</v>
      </c>
      <c r="D43" s="4">
        <v>26.0166278599925</v>
      </c>
      <c r="E43" s="3">
        <v>40.0</v>
      </c>
      <c r="F43" s="4">
        <v>24.6928855751463</v>
      </c>
      <c r="G43" s="3">
        <v>40.0</v>
      </c>
      <c r="H43" s="4">
        <v>24.6665123291265</v>
      </c>
      <c r="I43">
        <f t="shared" si="7"/>
        <v>30.07128</v>
      </c>
      <c r="J43">
        <f t="shared" si="8"/>
        <v>-20.64080156</v>
      </c>
      <c r="K43" s="5">
        <f t="shared" si="9"/>
        <v>-0.6863958421</v>
      </c>
    </row>
    <row r="44">
      <c r="A44" s="3">
        <v>50.0</v>
      </c>
      <c r="B44" s="4">
        <v>52.670658497228</v>
      </c>
      <c r="C44" s="3">
        <v>50.0</v>
      </c>
      <c r="D44" s="4">
        <v>35.1159015574068</v>
      </c>
      <c r="E44" s="3">
        <v>50.0</v>
      </c>
      <c r="F44" s="4">
        <v>31.9088864989018</v>
      </c>
      <c r="G44" s="3">
        <v>50.0</v>
      </c>
      <c r="H44" s="4">
        <v>31.8500420632336</v>
      </c>
      <c r="I44">
        <f t="shared" si="7"/>
        <v>44.38528</v>
      </c>
      <c r="J44">
        <f t="shared" si="8"/>
        <v>-8.285378497</v>
      </c>
      <c r="K44" s="5">
        <f t="shared" si="9"/>
        <v>-0.1866695106</v>
      </c>
    </row>
    <row r="45">
      <c r="A45" s="3">
        <v>60.0</v>
      </c>
      <c r="B45" s="4">
        <v>62.6933683251521</v>
      </c>
      <c r="C45" s="3">
        <v>60.0</v>
      </c>
      <c r="D45" s="4">
        <v>40.7006305142608</v>
      </c>
      <c r="E45" s="3">
        <v>60.0</v>
      </c>
      <c r="F45" s="4">
        <v>42.1691743759005</v>
      </c>
      <c r="G45" s="3">
        <v>60.0</v>
      </c>
      <c r="H45" s="4">
        <v>42.7874263725685</v>
      </c>
      <c r="I45">
        <f t="shared" si="7"/>
        <v>58.69928</v>
      </c>
      <c r="J45">
        <f t="shared" si="8"/>
        <v>-3.994088325</v>
      </c>
      <c r="K45" s="5">
        <f t="shared" si="9"/>
        <v>-0.06804322515</v>
      </c>
    </row>
    <row r="46">
      <c r="A46" s="3">
        <v>70.0</v>
      </c>
      <c r="B46" s="4">
        <v>83.8566383994326</v>
      </c>
      <c r="C46" s="3">
        <v>70.0</v>
      </c>
      <c r="D46" s="4">
        <v>46.6310305004129</v>
      </c>
      <c r="E46" s="3">
        <v>70.0</v>
      </c>
      <c r="F46" s="4">
        <v>46.9639835580289</v>
      </c>
      <c r="G46" s="3">
        <v>70.0</v>
      </c>
      <c r="H46" s="4">
        <v>51.6683816744123</v>
      </c>
      <c r="I46">
        <f t="shared" si="7"/>
        <v>73.01328</v>
      </c>
      <c r="J46">
        <f t="shared" si="8"/>
        <v>-10.8433584</v>
      </c>
      <c r="K46" s="5">
        <f t="shared" si="9"/>
        <v>-0.1485121392</v>
      </c>
    </row>
    <row r="47">
      <c r="A47" s="3">
        <v>80.0</v>
      </c>
      <c r="B47" s="4">
        <v>90.1491553530736</v>
      </c>
      <c r="C47" s="3">
        <v>80.0</v>
      </c>
      <c r="D47" s="4">
        <v>55.2082537515195</v>
      </c>
      <c r="E47" s="3">
        <v>80.0</v>
      </c>
      <c r="F47" s="4">
        <v>52.62282155169</v>
      </c>
      <c r="G47" s="3">
        <v>80.0</v>
      </c>
      <c r="H47" s="4">
        <v>53.6244717446637</v>
      </c>
      <c r="I47">
        <f t="shared" si="7"/>
        <v>87.32728</v>
      </c>
      <c r="J47">
        <f t="shared" si="8"/>
        <v>-2.821875353</v>
      </c>
      <c r="K47" s="5">
        <f t="shared" si="9"/>
        <v>-0.03231378961</v>
      </c>
    </row>
    <row r="48">
      <c r="A48" s="3">
        <v>90.0</v>
      </c>
      <c r="B48" s="4">
        <v>117.741718067491</v>
      </c>
      <c r="C48" s="3">
        <v>90.0</v>
      </c>
      <c r="D48" s="4">
        <v>60.3276604587451</v>
      </c>
      <c r="E48" s="3">
        <v>90.0</v>
      </c>
      <c r="F48" s="4">
        <v>66.1668016382012</v>
      </c>
      <c r="G48" s="3">
        <v>90.0</v>
      </c>
      <c r="H48" s="4">
        <v>61.5560975486379</v>
      </c>
      <c r="I48">
        <f t="shared" si="7"/>
        <v>101.64128</v>
      </c>
      <c r="J48">
        <f t="shared" si="8"/>
        <v>-16.10043807</v>
      </c>
      <c r="K48" s="5">
        <f t="shared" si="9"/>
        <v>-0.158404519</v>
      </c>
    </row>
    <row r="49">
      <c r="A49" s="3">
        <v>100.0</v>
      </c>
      <c r="B49" s="4">
        <v>125.234339183693</v>
      </c>
      <c r="C49" s="3">
        <v>100.0</v>
      </c>
      <c r="D49" s="4">
        <v>69.7476682049609</v>
      </c>
      <c r="E49" s="3">
        <v>100.0</v>
      </c>
      <c r="F49" s="4">
        <v>68.3278589717702</v>
      </c>
      <c r="G49" s="3">
        <v>100.0</v>
      </c>
      <c r="H49" s="4">
        <v>71.2120871690628</v>
      </c>
      <c r="I49">
        <f t="shared" si="7"/>
        <v>115.95528</v>
      </c>
      <c r="J49">
        <f t="shared" si="8"/>
        <v>-9.279059184</v>
      </c>
      <c r="K49" s="5">
        <f t="shared" si="9"/>
        <v>-0.08002273966</v>
      </c>
    </row>
    <row r="50">
      <c r="A50" s="3">
        <v>110.0</v>
      </c>
      <c r="B50" s="4">
        <v>137.25502378637</v>
      </c>
      <c r="C50" s="3">
        <v>110.0</v>
      </c>
      <c r="D50" s="4">
        <v>82.6291344170106</v>
      </c>
      <c r="E50" s="3">
        <v>110.0</v>
      </c>
      <c r="F50" s="4">
        <v>83.6171329715281</v>
      </c>
      <c r="G50" s="3">
        <v>110.0</v>
      </c>
      <c r="H50" s="4">
        <v>79.7198938257286</v>
      </c>
      <c r="I50">
        <f t="shared" si="7"/>
        <v>130.26928</v>
      </c>
      <c r="J50">
        <f t="shared" si="8"/>
        <v>-6.985743786</v>
      </c>
      <c r="K50" s="5">
        <f t="shared" si="9"/>
        <v>-0.05362541181</v>
      </c>
      <c r="S50" s="5"/>
      <c r="T50" s="5"/>
    </row>
    <row r="51">
      <c r="A51" s="7">
        <v>120.0</v>
      </c>
      <c r="B51" s="8">
        <v>164.752544287519</v>
      </c>
      <c r="C51" s="7">
        <v>120.0</v>
      </c>
      <c r="D51" s="8">
        <v>95.4403039834859</v>
      </c>
      <c r="E51" s="7">
        <v>120.0</v>
      </c>
      <c r="F51" s="8">
        <v>89.6457418485914</v>
      </c>
      <c r="G51" s="7">
        <v>120.0</v>
      </c>
      <c r="H51" s="8">
        <v>85.9865300170782</v>
      </c>
      <c r="I51">
        <f t="shared" si="7"/>
        <v>144.58328</v>
      </c>
      <c r="J51">
        <f t="shared" si="8"/>
        <v>-20.16926429</v>
      </c>
      <c r="K51" s="5">
        <f t="shared" si="9"/>
        <v>-0.1394992857</v>
      </c>
      <c r="W51" s="5"/>
      <c r="X51" s="5"/>
      <c r="Y51" s="5"/>
      <c r="Z51" s="5"/>
    </row>
    <row r="52">
      <c r="W52" s="5"/>
      <c r="X52" s="5"/>
      <c r="Y52" s="5"/>
      <c r="Z52" s="5"/>
    </row>
    <row r="53">
      <c r="E53" s="5"/>
      <c r="F53" s="5"/>
      <c r="G53" s="5"/>
      <c r="H53" s="5"/>
    </row>
    <row r="54">
      <c r="A54" t="s">
        <v>19</v>
      </c>
      <c r="B54" t="s">
        <v>1</v>
      </c>
      <c r="C54" t="s">
        <v>19</v>
      </c>
      <c r="D54" t="s">
        <v>2</v>
      </c>
      <c r="E54" t="s">
        <v>19</v>
      </c>
      <c r="F54" t="s">
        <v>3</v>
      </c>
      <c r="G54" t="s">
        <v>19</v>
      </c>
      <c r="H54" t="s">
        <v>4</v>
      </c>
    </row>
    <row r="55">
      <c r="A55" s="1">
        <v>4.0</v>
      </c>
      <c r="B55" s="2">
        <v>1.00729723951208</v>
      </c>
      <c r="C55" s="1">
        <v>4.0</v>
      </c>
      <c r="D55" s="2">
        <v>1.41421356237309</v>
      </c>
      <c r="E55" s="1">
        <v>4.0</v>
      </c>
      <c r="F55" s="2">
        <v>1.41421356237309</v>
      </c>
      <c r="G55" s="1">
        <v>4.0</v>
      </c>
      <c r="H55" s="2">
        <v>1.41421356237309</v>
      </c>
      <c r="I55">
        <f t="shared" ref="I55:I68" si="10">1.54 + 1.4314*A55-0.000037*560-1.794*24</f>
        <v>-35.81112</v>
      </c>
      <c r="J55">
        <f t="shared" ref="J55:J68" si="11">I55-B55</f>
        <v>-36.81841724</v>
      </c>
      <c r="K55" s="5">
        <f t="shared" ref="K55:K68" si="12">J55/I55</f>
        <v>1.028128057</v>
      </c>
      <c r="M55">
        <f t="shared" ref="M55:M68" si="13">1.54 + 1.4314*E55-0.000037*10000-1.794*24</f>
        <v>-36.1604</v>
      </c>
      <c r="N55">
        <f t="shared" ref="N55:N68" si="14">M55-F55</f>
        <v>-37.57461356</v>
      </c>
      <c r="O55" s="5">
        <f t="shared" ref="O55:O68" si="15">N55/M55</f>
        <v>1.039109456</v>
      </c>
    </row>
    <row r="56">
      <c r="A56" s="3">
        <v>8.0</v>
      </c>
      <c r="B56" s="4">
        <v>1.48015030051185</v>
      </c>
      <c r="C56" s="3">
        <v>8.0</v>
      </c>
      <c r="D56" s="4">
        <v>3.58676465787962</v>
      </c>
      <c r="E56" s="3">
        <v>8.0</v>
      </c>
      <c r="F56" s="4">
        <v>3.74165738677394</v>
      </c>
      <c r="G56" s="3">
        <v>8.0</v>
      </c>
      <c r="H56" s="4">
        <v>3.74165738677394</v>
      </c>
      <c r="I56">
        <f t="shared" si="10"/>
        <v>-30.08552</v>
      </c>
      <c r="J56">
        <f t="shared" si="11"/>
        <v>-31.5656703</v>
      </c>
      <c r="K56" s="5">
        <f t="shared" si="12"/>
        <v>1.049198096</v>
      </c>
      <c r="M56">
        <f t="shared" si="13"/>
        <v>-30.4348</v>
      </c>
      <c r="N56">
        <f t="shared" si="14"/>
        <v>-34.17645739</v>
      </c>
      <c r="O56" s="5">
        <f t="shared" si="15"/>
        <v>1.122940101</v>
      </c>
    </row>
    <row r="57">
      <c r="A57" s="3">
        <v>10.0</v>
      </c>
      <c r="B57" s="4">
        <v>3.46799894977114</v>
      </c>
      <c r="C57" s="3">
        <v>10.0</v>
      </c>
      <c r="D57" s="4">
        <v>4.42073877853955</v>
      </c>
      <c r="E57" s="3">
        <v>10.0</v>
      </c>
      <c r="F57" s="4">
        <v>4.89897948556635</v>
      </c>
      <c r="G57" s="3">
        <v>10.0</v>
      </c>
      <c r="H57" s="4">
        <v>4.89897948556635</v>
      </c>
      <c r="I57">
        <f t="shared" si="10"/>
        <v>-27.22272</v>
      </c>
      <c r="J57">
        <f t="shared" si="11"/>
        <v>-30.69071895</v>
      </c>
      <c r="K57" s="5">
        <f t="shared" si="12"/>
        <v>1.12739355</v>
      </c>
      <c r="M57">
        <f t="shared" si="13"/>
        <v>-27.572</v>
      </c>
      <c r="N57">
        <f t="shared" si="14"/>
        <v>-32.47097949</v>
      </c>
      <c r="O57" s="5">
        <f t="shared" si="15"/>
        <v>1.177679511</v>
      </c>
    </row>
    <row r="58">
      <c r="A58" s="3">
        <v>20.0</v>
      </c>
      <c r="B58" s="4">
        <v>8.73034260442058</v>
      </c>
      <c r="C58" s="3">
        <v>20.0</v>
      </c>
      <c r="D58" s="4">
        <v>9.9643468226956</v>
      </c>
      <c r="E58" s="3">
        <v>20.0</v>
      </c>
      <c r="F58" s="4">
        <v>10.3080613600924</v>
      </c>
      <c r="G58" s="3">
        <v>20.0</v>
      </c>
      <c r="H58" s="4">
        <v>10.6770782520313</v>
      </c>
      <c r="I58">
        <f t="shared" si="10"/>
        <v>-12.90872</v>
      </c>
      <c r="J58">
        <f t="shared" si="11"/>
        <v>-21.6390626</v>
      </c>
      <c r="K58" s="5">
        <f t="shared" si="12"/>
        <v>1.676313578</v>
      </c>
      <c r="M58">
        <f t="shared" si="13"/>
        <v>-13.258</v>
      </c>
      <c r="N58">
        <f t="shared" si="14"/>
        <v>-23.56606136</v>
      </c>
      <c r="O58" s="5">
        <f t="shared" si="15"/>
        <v>1.777497463</v>
      </c>
    </row>
    <row r="59">
      <c r="A59" s="3">
        <v>30.0</v>
      </c>
      <c r="B59" s="4">
        <v>36.8050639926656</v>
      </c>
      <c r="C59" s="3">
        <v>30.0</v>
      </c>
      <c r="D59" s="4">
        <v>18.6318517926117</v>
      </c>
      <c r="E59" s="3">
        <v>30.0</v>
      </c>
      <c r="F59" s="4">
        <v>19.5073142450638</v>
      </c>
      <c r="G59" s="3">
        <v>30.0</v>
      </c>
      <c r="H59" s="4">
        <v>20.0433951510306</v>
      </c>
      <c r="I59">
        <f t="shared" si="10"/>
        <v>1.40528</v>
      </c>
      <c r="J59">
        <f t="shared" si="11"/>
        <v>-35.39978399</v>
      </c>
      <c r="K59" s="5">
        <f t="shared" si="12"/>
        <v>-25.19055561</v>
      </c>
      <c r="M59">
        <f t="shared" si="13"/>
        <v>1.056</v>
      </c>
      <c r="N59">
        <f t="shared" si="14"/>
        <v>-18.45131425</v>
      </c>
      <c r="O59" s="5">
        <f t="shared" si="15"/>
        <v>-17.47283546</v>
      </c>
    </row>
    <row r="60">
      <c r="A60" s="3">
        <v>40.0</v>
      </c>
      <c r="B60" s="4">
        <v>40.9196450193869</v>
      </c>
      <c r="C60" s="3">
        <v>40.0</v>
      </c>
      <c r="D60" s="4">
        <v>26.8502343319668</v>
      </c>
      <c r="E60" s="3">
        <v>40.0</v>
      </c>
      <c r="F60" s="4">
        <v>23.3034873759386</v>
      </c>
      <c r="G60" s="3">
        <v>40.0</v>
      </c>
      <c r="H60" s="4">
        <v>23.6244833897609</v>
      </c>
      <c r="I60">
        <f t="shared" si="10"/>
        <v>15.71928</v>
      </c>
      <c r="J60">
        <f t="shared" si="11"/>
        <v>-25.20036502</v>
      </c>
      <c r="K60" s="5">
        <f t="shared" si="12"/>
        <v>-1.603150082</v>
      </c>
      <c r="M60">
        <f t="shared" si="13"/>
        <v>15.37</v>
      </c>
      <c r="N60">
        <f t="shared" si="14"/>
        <v>-7.933487376</v>
      </c>
      <c r="O60" s="5">
        <f t="shared" si="15"/>
        <v>-0.5161670381</v>
      </c>
    </row>
    <row r="61">
      <c r="A61" s="3">
        <v>50.0</v>
      </c>
      <c r="B61" s="4">
        <v>67.5635054560437</v>
      </c>
      <c r="C61" s="3">
        <v>50.0</v>
      </c>
      <c r="D61" s="4">
        <v>36.3111823254149</v>
      </c>
      <c r="E61" s="3">
        <v>50.0</v>
      </c>
      <c r="F61" s="4">
        <v>30.9010278514321</v>
      </c>
      <c r="G61" s="3">
        <v>50.0</v>
      </c>
      <c r="H61" s="4">
        <v>30.6235084886264</v>
      </c>
      <c r="I61">
        <f t="shared" si="10"/>
        <v>30.03328</v>
      </c>
      <c r="J61">
        <f t="shared" si="11"/>
        <v>-37.53022546</v>
      </c>
      <c r="K61" s="5">
        <f t="shared" si="12"/>
        <v>-1.249621269</v>
      </c>
      <c r="M61">
        <f t="shared" si="13"/>
        <v>29.684</v>
      </c>
      <c r="N61">
        <f t="shared" si="14"/>
        <v>-1.217027851</v>
      </c>
      <c r="O61" s="5">
        <f t="shared" si="15"/>
        <v>-0.04099945598</v>
      </c>
    </row>
    <row r="62">
      <c r="A62" s="3">
        <v>60.0</v>
      </c>
      <c r="B62" s="4">
        <v>68.7481163941427</v>
      </c>
      <c r="C62" s="3">
        <v>60.0</v>
      </c>
      <c r="D62" s="4">
        <v>41.1378270163354</v>
      </c>
      <c r="E62" s="3">
        <v>60.0</v>
      </c>
      <c r="F62" s="4">
        <v>38.2621658527117</v>
      </c>
      <c r="G62" s="3">
        <v>60.0</v>
      </c>
      <c r="H62" s="4">
        <v>37.4459006287149</v>
      </c>
      <c r="I62">
        <f t="shared" si="10"/>
        <v>44.34728</v>
      </c>
      <c r="J62">
        <f t="shared" si="11"/>
        <v>-24.40083639</v>
      </c>
      <c r="K62" s="5">
        <f t="shared" si="12"/>
        <v>-0.5502217136</v>
      </c>
      <c r="M62">
        <f t="shared" si="13"/>
        <v>43.998</v>
      </c>
      <c r="N62">
        <f t="shared" si="14"/>
        <v>5.735834147</v>
      </c>
      <c r="O62" s="5">
        <f t="shared" si="15"/>
        <v>0.1303657927</v>
      </c>
    </row>
    <row r="63">
      <c r="A63" s="3">
        <v>70.0</v>
      </c>
      <c r="B63" s="4">
        <v>92.3409557000369</v>
      </c>
      <c r="C63" s="3">
        <v>70.0</v>
      </c>
      <c r="D63" s="4">
        <v>46.3847091516279</v>
      </c>
      <c r="E63" s="3">
        <v>70.0</v>
      </c>
      <c r="F63" s="4">
        <v>47.0104492035128</v>
      </c>
      <c r="G63" s="3">
        <v>70.0</v>
      </c>
      <c r="H63" s="4">
        <v>45.320572824186</v>
      </c>
      <c r="I63">
        <f t="shared" si="10"/>
        <v>58.66128</v>
      </c>
      <c r="J63">
        <f t="shared" si="11"/>
        <v>-33.6796757</v>
      </c>
      <c r="K63" s="5">
        <f t="shared" si="12"/>
        <v>-0.5741380976</v>
      </c>
      <c r="M63">
        <f t="shared" si="13"/>
        <v>58.312</v>
      </c>
      <c r="N63">
        <f t="shared" si="14"/>
        <v>11.3015508</v>
      </c>
      <c r="O63" s="5">
        <f t="shared" si="15"/>
        <v>0.1938117505</v>
      </c>
    </row>
    <row r="64">
      <c r="A64" s="3">
        <v>80.0</v>
      </c>
      <c r="B64" s="4">
        <v>103.615337546383</v>
      </c>
      <c r="C64" s="3">
        <v>80.0</v>
      </c>
      <c r="D64" s="4">
        <v>51.3559054752057</v>
      </c>
      <c r="E64" s="3">
        <v>80.0</v>
      </c>
      <c r="F64" s="4">
        <v>53.198152503181</v>
      </c>
      <c r="G64" s="3">
        <v>80.0</v>
      </c>
      <c r="H64" s="4">
        <v>53.1230325730141</v>
      </c>
      <c r="I64">
        <f t="shared" si="10"/>
        <v>72.97528</v>
      </c>
      <c r="J64">
        <f t="shared" si="11"/>
        <v>-30.64005755</v>
      </c>
      <c r="K64" s="5">
        <f t="shared" si="12"/>
        <v>-0.419868996</v>
      </c>
      <c r="M64">
        <f t="shared" si="13"/>
        <v>72.626</v>
      </c>
      <c r="N64">
        <f t="shared" si="14"/>
        <v>19.4278475</v>
      </c>
      <c r="O64" s="5">
        <f t="shared" si="15"/>
        <v>0.2675054044</v>
      </c>
    </row>
    <row r="65">
      <c r="A65" s="3">
        <v>90.0</v>
      </c>
      <c r="B65" s="4">
        <v>107.699232445681</v>
      </c>
      <c r="C65" s="3">
        <v>90.0</v>
      </c>
      <c r="D65" s="4">
        <v>67.1245846688125</v>
      </c>
      <c r="E65" s="3">
        <v>90.0</v>
      </c>
      <c r="F65" s="4">
        <v>57.6519703274146</v>
      </c>
      <c r="G65" s="3">
        <v>90.0</v>
      </c>
      <c r="H65" s="4">
        <v>59.3171780532337</v>
      </c>
      <c r="I65">
        <f t="shared" si="10"/>
        <v>87.28928</v>
      </c>
      <c r="J65">
        <f t="shared" si="11"/>
        <v>-20.40995245</v>
      </c>
      <c r="K65" s="5">
        <f t="shared" si="12"/>
        <v>-0.2338196906</v>
      </c>
      <c r="M65">
        <f t="shared" si="13"/>
        <v>86.94</v>
      </c>
      <c r="N65">
        <f t="shared" si="14"/>
        <v>29.28802967</v>
      </c>
      <c r="O65" s="5">
        <f t="shared" si="15"/>
        <v>0.3368763477</v>
      </c>
    </row>
    <row r="66">
      <c r="A66" s="3">
        <v>100.0</v>
      </c>
      <c r="B66" s="4">
        <v>148.216111138492</v>
      </c>
      <c r="C66" s="3">
        <v>100.0</v>
      </c>
      <c r="D66" s="4">
        <v>69.5852230294506</v>
      </c>
      <c r="E66" s="3">
        <v>100.0</v>
      </c>
      <c r="F66" s="4">
        <v>71.6358029872975</v>
      </c>
      <c r="G66" s="3">
        <v>100.0</v>
      </c>
      <c r="H66" s="4">
        <v>68.1676363274307</v>
      </c>
      <c r="I66">
        <f t="shared" si="10"/>
        <v>101.60328</v>
      </c>
      <c r="J66">
        <f t="shared" si="11"/>
        <v>-46.61283114</v>
      </c>
      <c r="K66" s="5">
        <f t="shared" si="12"/>
        <v>-0.4587728973</v>
      </c>
      <c r="M66">
        <f t="shared" si="13"/>
        <v>101.254</v>
      </c>
      <c r="N66">
        <f t="shared" si="14"/>
        <v>29.61819701</v>
      </c>
      <c r="O66" s="5">
        <f t="shared" si="15"/>
        <v>0.2925138465</v>
      </c>
    </row>
    <row r="67">
      <c r="A67" s="3">
        <v>110.0</v>
      </c>
      <c r="B67" s="4">
        <v>153.572115046603</v>
      </c>
      <c r="C67" s="3">
        <v>110.0</v>
      </c>
      <c r="D67" s="4">
        <v>76.8743512689134</v>
      </c>
      <c r="E67" s="3">
        <v>110.0</v>
      </c>
      <c r="F67" s="4">
        <v>74.8938144717152</v>
      </c>
      <c r="G67" s="3">
        <v>110.0</v>
      </c>
      <c r="H67" s="4">
        <v>73.8568028711493</v>
      </c>
      <c r="I67">
        <f t="shared" si="10"/>
        <v>115.91728</v>
      </c>
      <c r="J67">
        <f t="shared" si="11"/>
        <v>-37.65483505</v>
      </c>
      <c r="K67" s="5">
        <f t="shared" si="12"/>
        <v>-0.3248422931</v>
      </c>
      <c r="M67">
        <f t="shared" si="13"/>
        <v>115.568</v>
      </c>
      <c r="N67">
        <f t="shared" si="14"/>
        <v>40.67418553</v>
      </c>
      <c r="O67" s="5">
        <f t="shared" si="15"/>
        <v>0.3519502417</v>
      </c>
    </row>
    <row r="68">
      <c r="A68" s="7">
        <v>120.0</v>
      </c>
      <c r="B68" s="8">
        <v>171.825228219857</v>
      </c>
      <c r="C68" s="7">
        <v>120.0</v>
      </c>
      <c r="D68" s="8">
        <v>83.0062332520161</v>
      </c>
      <c r="E68" s="7">
        <v>120.0</v>
      </c>
      <c r="F68" s="8">
        <v>80.9635286778481</v>
      </c>
      <c r="G68" s="7">
        <v>120.0</v>
      </c>
      <c r="H68" s="8">
        <v>84.1270193237968</v>
      </c>
      <c r="I68">
        <f t="shared" si="10"/>
        <v>130.23128</v>
      </c>
      <c r="J68">
        <f t="shared" si="11"/>
        <v>-41.59394822</v>
      </c>
      <c r="K68" s="5">
        <f t="shared" si="12"/>
        <v>-0.3193852369</v>
      </c>
      <c r="M68">
        <f t="shared" si="13"/>
        <v>129.882</v>
      </c>
      <c r="N68">
        <f t="shared" si="14"/>
        <v>48.91847132</v>
      </c>
      <c r="O68" s="5">
        <f t="shared" si="15"/>
        <v>0.3766378045</v>
      </c>
    </row>
  </sheetData>
  <mergeCells count="4">
    <mergeCell ref="M2:N2"/>
    <mergeCell ref="Q2:R2"/>
    <mergeCell ref="W2:X2"/>
    <mergeCell ref="AG2:A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7" width="8.71"/>
    <col customWidth="1" min="8" max="8" width="10.86"/>
    <col customWidth="1" min="9" max="72" width="8.71"/>
    <col customWidth="1" min="73" max="73" width="13.14"/>
    <col customWidth="1" min="74" max="164" width="8.71"/>
  </cols>
  <sheetData>
    <row r="1">
      <c r="B1" t="s">
        <v>59</v>
      </c>
      <c r="J1" t="s">
        <v>60</v>
      </c>
      <c r="V1" t="s">
        <v>61</v>
      </c>
      <c r="AJ1" s="14" t="s">
        <v>62</v>
      </c>
      <c r="BF1" t="s">
        <v>63</v>
      </c>
      <c r="BT1" s="14" t="s">
        <v>64</v>
      </c>
      <c r="CC1" s="14" t="s">
        <v>65</v>
      </c>
      <c r="CO1" s="14" t="s">
        <v>66</v>
      </c>
      <c r="CP1" s="14"/>
      <c r="CY1" s="38"/>
      <c r="CZ1" s="39" t="s">
        <v>41</v>
      </c>
      <c r="DA1" s="40"/>
      <c r="DB1" s="40"/>
      <c r="DC1" s="40"/>
      <c r="DD1" s="40"/>
      <c r="DE1" s="40"/>
      <c r="DF1" s="40"/>
      <c r="DG1" s="40"/>
      <c r="DH1" s="40"/>
      <c r="DI1" s="40"/>
      <c r="DJ1" s="41"/>
    </row>
    <row r="2">
      <c r="J2" t="s">
        <v>67</v>
      </c>
      <c r="V2" t="s">
        <v>38</v>
      </c>
      <c r="W2" t="s">
        <v>68</v>
      </c>
      <c r="AJ2" s="14" t="s">
        <v>69</v>
      </c>
      <c r="BF2" t="s">
        <v>38</v>
      </c>
      <c r="BG2" t="s">
        <v>70</v>
      </c>
      <c r="BT2" s="14" t="s">
        <v>38</v>
      </c>
      <c r="BU2" s="14" t="s">
        <v>71</v>
      </c>
      <c r="CC2" t="s">
        <v>38</v>
      </c>
      <c r="CD2" t="s">
        <v>70</v>
      </c>
      <c r="CY2" s="42"/>
      <c r="DJ2" s="43"/>
      <c r="DQ2" s="14">
        <v>4.0</v>
      </c>
      <c r="DR2">
        <f t="shared" ref="DR2:DR235" si="1">DQ2^(1/3)</f>
        <v>1.587401052</v>
      </c>
      <c r="DV2" s="14">
        <v>1.0</v>
      </c>
      <c r="DW2">
        <f t="shared" ref="DW2:DW235" si="2">LOG(DV2)</f>
        <v>0</v>
      </c>
    </row>
    <row r="3">
      <c r="K3" t="s">
        <v>72</v>
      </c>
      <c r="W3" t="s">
        <v>73</v>
      </c>
      <c r="AK3" s="14" t="s">
        <v>74</v>
      </c>
      <c r="BG3" t="s">
        <v>75</v>
      </c>
      <c r="BU3" s="14" t="s">
        <v>76</v>
      </c>
      <c r="CD3" t="s">
        <v>75</v>
      </c>
      <c r="CY3" s="42"/>
      <c r="DJ3" s="43"/>
      <c r="DQ3" s="14">
        <v>4.0</v>
      </c>
      <c r="DR3">
        <f t="shared" si="1"/>
        <v>1.587401052</v>
      </c>
      <c r="DV3" s="14">
        <v>1.5</v>
      </c>
      <c r="DW3">
        <f t="shared" si="2"/>
        <v>0.1760912591</v>
      </c>
    </row>
    <row r="4">
      <c r="K4" t="s">
        <v>77</v>
      </c>
      <c r="AI4" s="44"/>
      <c r="BE4" s="45"/>
      <c r="CB4" s="45"/>
      <c r="CQ4" s="46"/>
      <c r="CY4" s="42"/>
      <c r="DJ4" s="43"/>
      <c r="DQ4" s="14">
        <v>4.0</v>
      </c>
      <c r="DR4">
        <f t="shared" si="1"/>
        <v>1.587401052</v>
      </c>
      <c r="DV4" s="14">
        <v>2.5</v>
      </c>
      <c r="DW4">
        <f t="shared" si="2"/>
        <v>0.3979400087</v>
      </c>
    </row>
    <row r="5">
      <c r="A5" s="47" t="s">
        <v>0</v>
      </c>
      <c r="B5" s="48" t="s">
        <v>1</v>
      </c>
      <c r="C5" s="49" t="s">
        <v>0</v>
      </c>
      <c r="D5" s="48" t="s">
        <v>2</v>
      </c>
      <c r="E5" s="49" t="s">
        <v>0</v>
      </c>
      <c r="F5" s="48" t="s">
        <v>3</v>
      </c>
      <c r="G5" s="49" t="s">
        <v>0</v>
      </c>
      <c r="H5" s="50" t="s">
        <v>4</v>
      </c>
      <c r="I5" s="51" t="s">
        <v>78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50"/>
      <c r="V5" s="52" t="s">
        <v>79</v>
      </c>
      <c r="W5" s="10"/>
      <c r="X5" s="10"/>
      <c r="Y5" s="10"/>
      <c r="Z5" s="10"/>
      <c r="AA5" s="10"/>
      <c r="AB5" s="10"/>
      <c r="AC5" s="10"/>
      <c r="AD5" s="50"/>
      <c r="AE5" s="50"/>
      <c r="AF5" s="50"/>
      <c r="AG5" s="50"/>
      <c r="AH5" s="53"/>
      <c r="AJ5" s="52" t="s">
        <v>80</v>
      </c>
      <c r="AK5" s="10"/>
      <c r="AL5" s="10"/>
      <c r="AM5" s="10"/>
      <c r="AN5" s="10"/>
      <c r="AO5" s="10"/>
      <c r="AP5" s="10"/>
      <c r="AQ5" s="10"/>
      <c r="AR5" s="10"/>
      <c r="AS5" s="10"/>
      <c r="AT5" s="53"/>
      <c r="AU5" s="51" t="s">
        <v>81</v>
      </c>
      <c r="AV5" s="10"/>
      <c r="AW5" s="10"/>
      <c r="AX5" s="10"/>
      <c r="AY5" s="10"/>
      <c r="AZ5" s="10"/>
      <c r="BA5" s="10"/>
      <c r="BB5" s="10"/>
      <c r="BC5" s="10"/>
      <c r="BD5" s="53"/>
      <c r="BF5" s="52" t="s">
        <v>82</v>
      </c>
      <c r="BG5" s="10"/>
      <c r="BH5" s="10"/>
      <c r="BI5" s="10"/>
      <c r="BJ5" s="10"/>
      <c r="BK5" s="10"/>
      <c r="BL5" s="10"/>
      <c r="BM5" s="10"/>
      <c r="BN5" s="10"/>
      <c r="BO5" s="50"/>
      <c r="BP5" s="53"/>
      <c r="BQ5" s="47"/>
      <c r="BR5" s="54" t="s">
        <v>83</v>
      </c>
      <c r="BS5" s="10"/>
      <c r="BT5" s="10"/>
      <c r="BU5" s="10"/>
      <c r="BV5" s="10"/>
      <c r="BW5" s="10"/>
      <c r="BX5" s="10"/>
      <c r="BY5" s="10"/>
      <c r="BZ5" s="10"/>
      <c r="CA5" s="53"/>
      <c r="CC5" s="55" t="s">
        <v>84</v>
      </c>
      <c r="CD5" s="10"/>
      <c r="CE5" s="10"/>
      <c r="CF5" s="10"/>
      <c r="CG5" s="10"/>
      <c r="CH5" s="10"/>
      <c r="CI5" s="10"/>
      <c r="CJ5" s="10"/>
      <c r="CK5" s="10"/>
      <c r="CL5" s="50"/>
      <c r="CM5" s="53"/>
      <c r="CN5" s="47"/>
      <c r="CO5" s="55" t="s">
        <v>85</v>
      </c>
      <c r="CP5" s="10"/>
      <c r="CQ5" s="10"/>
      <c r="CR5" s="10"/>
      <c r="CS5" s="10"/>
      <c r="CT5" s="10"/>
      <c r="CU5" s="10"/>
      <c r="CV5" s="10"/>
      <c r="CW5" s="10"/>
      <c r="CX5" s="10"/>
      <c r="CY5" s="56" t="s">
        <v>55</v>
      </c>
      <c r="CZ5" s="13" t="s">
        <v>56</v>
      </c>
      <c r="DA5" s="10"/>
      <c r="DB5" s="10"/>
      <c r="DC5" s="10"/>
      <c r="DD5" s="50"/>
      <c r="DE5" s="50"/>
      <c r="DF5" s="50"/>
      <c r="DG5" s="50"/>
      <c r="DH5" s="50"/>
      <c r="DI5" s="50"/>
      <c r="DJ5" s="57"/>
      <c r="DK5" s="5"/>
      <c r="DL5" s="5"/>
      <c r="DM5" s="5"/>
      <c r="DN5" s="5"/>
      <c r="DO5" s="5"/>
      <c r="DP5" s="5"/>
      <c r="DQ5" s="58">
        <v>4.0</v>
      </c>
      <c r="DR5">
        <f t="shared" si="1"/>
        <v>1.587401052</v>
      </c>
      <c r="DS5" s="5"/>
      <c r="DT5" s="5"/>
      <c r="DU5" s="5"/>
      <c r="DV5" s="58">
        <v>11.0</v>
      </c>
      <c r="DW5">
        <f t="shared" si="2"/>
        <v>1.041392685</v>
      </c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</row>
    <row r="6">
      <c r="A6" s="59">
        <v>4.0</v>
      </c>
      <c r="B6" s="4">
        <v>1.0</v>
      </c>
      <c r="C6" s="3">
        <v>4.0</v>
      </c>
      <c r="D6" s="4">
        <v>1.4142</v>
      </c>
      <c r="E6" s="3">
        <v>4.0</v>
      </c>
      <c r="F6" s="4">
        <v>1.41</v>
      </c>
      <c r="G6" s="3">
        <v>4.0</v>
      </c>
      <c r="H6" s="5">
        <v>1.414</v>
      </c>
      <c r="I6" s="59">
        <f t="shared" ref="I6:I19" si="3">1.54 + 1.4314*A6-0.000037*560-1.794*4</f>
        <v>0.06888</v>
      </c>
      <c r="J6" s="5">
        <f t="shared" ref="J6:J19" si="4">I6-B6</f>
        <v>-0.93112</v>
      </c>
      <c r="K6" s="5">
        <f t="shared" ref="K6:K19" si="5">J6/I6</f>
        <v>-13.51800232</v>
      </c>
      <c r="L6" s="5"/>
      <c r="M6" s="5"/>
      <c r="N6" s="5" t="s">
        <v>86</v>
      </c>
      <c r="O6" s="5"/>
      <c r="P6" s="5"/>
      <c r="Q6" s="5"/>
      <c r="R6" s="5"/>
      <c r="S6" s="5"/>
      <c r="T6" s="60"/>
      <c r="U6" s="59">
        <v>4.0</v>
      </c>
      <c r="V6" s="5">
        <f t="shared" ref="V6:V19" si="6">(-0.899+1.2486*B6^(1/2)-0.0000025*560-0.853*(4))^2</f>
        <v>9.38687044</v>
      </c>
      <c r="W6" s="5">
        <f t="shared" ref="W6:W19" si="7">V6-$B6</f>
        <v>8.38687044</v>
      </c>
      <c r="X6" s="5">
        <f t="shared" ref="X6:X19" si="8">W6/V6</f>
        <v>0.8934682218</v>
      </c>
      <c r="Y6" s="5"/>
      <c r="Z6" s="5"/>
      <c r="AA6" s="5"/>
      <c r="AB6" s="5"/>
      <c r="AC6" s="5"/>
      <c r="AD6" s="5"/>
      <c r="AE6" s="5"/>
      <c r="AF6" s="5"/>
      <c r="AG6" s="5"/>
      <c r="AH6" s="60"/>
      <c r="AI6" s="59">
        <f t="shared" ref="AI6:AI19" si="9">(1.0394*560^0.061) * A6</f>
        <v>6.116206972</v>
      </c>
      <c r="AJ6" s="5">
        <f t="shared" ref="AJ6:AJ19" si="10">AI6-$B6</f>
        <v>5.116206972</v>
      </c>
      <c r="AK6" s="5"/>
      <c r="AL6" s="5">
        <f t="shared" ref="AL6:AL19" si="11">(1.0394*5000^0.061) * C6</f>
        <v>6.99004343</v>
      </c>
      <c r="AM6" s="5">
        <f t="shared" ref="AM6:AM19" si="12">AL6-$D6</f>
        <v>5.57584343</v>
      </c>
      <c r="AN6" s="5"/>
      <c r="AO6" s="5">
        <f t="shared" ref="AO6:AO19" si="13">(1.0394*10000^0.061) * E6</f>
        <v>7.291933574</v>
      </c>
      <c r="AP6" s="5">
        <f t="shared" ref="AP6:AP19" si="14">AO6-$F6</f>
        <v>5.881933574</v>
      </c>
      <c r="AQ6" s="5"/>
      <c r="AR6" s="5">
        <f t="shared" ref="AR6:AR19" si="15">(1.0394*10000^0.061) * G6</f>
        <v>7.291933574</v>
      </c>
      <c r="AS6" s="5">
        <f t="shared" ref="AS6:AS19" si="16">AR6-$H6</f>
        <v>5.877933574</v>
      </c>
      <c r="AT6" s="5"/>
      <c r="AU6" s="59"/>
      <c r="AV6" s="5">
        <v>4.0</v>
      </c>
      <c r="AW6" s="5">
        <f t="shared" ref="AW6:AW19" si="17">-10.78 + 1.5406*A6 - 0.00023*(560)</f>
        <v>-4.7464</v>
      </c>
      <c r="AX6" s="5">
        <f t="shared" ref="AX6:AX19" si="18">AW6-$B6</f>
        <v>-5.7464</v>
      </c>
      <c r="AY6" s="5"/>
      <c r="AZ6" s="5">
        <f>-10.78 + 1.5406*C6 - 0.00023*(5000)</f>
        <v>-5.7676</v>
      </c>
      <c r="BA6" s="5">
        <f t="shared" ref="BA6:BA19" si="19">AZ6-$D6</f>
        <v>-7.1818</v>
      </c>
      <c r="BB6" s="5"/>
      <c r="BC6" s="5"/>
      <c r="BD6" s="60"/>
      <c r="BE6" s="59">
        <v>4.0</v>
      </c>
      <c r="BF6" s="5">
        <f t="shared" ref="BF6:BF19" si="20">25.26+1.4234*A6-0.000039*(560)-13.57*(2)</f>
        <v>3.79176</v>
      </c>
      <c r="BG6" s="5">
        <f t="shared" ref="BG6:BG19" si="21">BF6-$B6</f>
        <v>2.79176</v>
      </c>
      <c r="BH6" s="5"/>
      <c r="BI6" s="5"/>
      <c r="BJ6" s="5"/>
      <c r="BK6" s="5"/>
      <c r="BL6" s="5"/>
      <c r="BM6" s="5"/>
      <c r="BN6" s="5"/>
      <c r="BO6" s="5"/>
      <c r="BP6" s="60"/>
      <c r="BQ6" s="59"/>
      <c r="BR6" s="5"/>
      <c r="BS6" s="5">
        <f t="shared" ref="BS6:BS19" si="22">34.87 + 1.4149*A6 - 0.00004*560 - 54.49*(LOG(4))</f>
        <v>7.700951073</v>
      </c>
      <c r="BT6" s="5">
        <f t="shared" ref="BT6:BT19" si="23">BS6-$B6</f>
        <v>6.700951073</v>
      </c>
      <c r="CA6" s="60"/>
      <c r="CB6" s="59">
        <v>4.0</v>
      </c>
      <c r="CC6" s="5">
        <f t="shared" ref="CC6:CC19" si="24">25.26+1.4234*A6-0.000039*(560)-11*(2)</f>
        <v>8.93176</v>
      </c>
      <c r="CD6" s="5">
        <f t="shared" ref="CD6:CD19" si="25">CC6-$B6</f>
        <v>7.93176</v>
      </c>
      <c r="CE6" s="5"/>
      <c r="CF6" s="5"/>
      <c r="CG6" s="5"/>
      <c r="CH6" s="5"/>
      <c r="CI6" s="5"/>
      <c r="CJ6" s="5"/>
      <c r="CK6" s="5"/>
      <c r="CL6" s="5"/>
      <c r="CM6" s="60"/>
      <c r="CN6" s="59"/>
      <c r="CO6" s="5">
        <f t="shared" ref="CO6:CO17" si="26">48.93+1.4205*A6-0.000039*560-31.18*4^(1/3)</f>
        <v>5.0949952</v>
      </c>
      <c r="CP6" s="5">
        <f t="shared" ref="CP6:CP17" si="27">CO6-$B6</f>
        <v>4.0949952</v>
      </c>
      <c r="CQ6" s="5"/>
      <c r="CR6" s="5"/>
      <c r="CS6" s="5"/>
      <c r="CT6" s="5"/>
      <c r="CU6" s="5"/>
      <c r="CV6" s="5"/>
      <c r="CY6" s="42">
        <f t="shared" ref="CY6:CY239" si="28">-1.24548 + 0.322079*DK6^1.29641+0.000111167*DL6/DM6</f>
        <v>0.713111127</v>
      </c>
      <c r="CZ6">
        <f t="shared" ref="CZ6:CZ239" si="29">CY6-DN6</f>
        <v>-0.286888873</v>
      </c>
      <c r="DD6" s="5"/>
      <c r="DE6" s="5"/>
      <c r="DF6" s="5"/>
      <c r="DG6" s="5"/>
      <c r="DH6" s="5"/>
      <c r="DI6" s="5"/>
      <c r="DJ6" s="61"/>
      <c r="DK6" s="58">
        <v>4.0</v>
      </c>
      <c r="DL6" s="58">
        <v>560.0</v>
      </c>
      <c r="DM6" s="58">
        <v>4.0</v>
      </c>
      <c r="DN6" s="58">
        <v>1.0</v>
      </c>
      <c r="DP6" s="5"/>
      <c r="DQ6" s="58">
        <v>4.0</v>
      </c>
      <c r="DR6">
        <f t="shared" si="1"/>
        <v>1.587401052</v>
      </c>
      <c r="DS6" s="5"/>
      <c r="DT6" s="5"/>
      <c r="DU6" s="5"/>
      <c r="DV6" s="58">
        <v>56.0</v>
      </c>
      <c r="DW6">
        <f t="shared" si="2"/>
        <v>1.748188027</v>
      </c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</row>
    <row r="7">
      <c r="A7" s="59">
        <v>8.0</v>
      </c>
      <c r="B7" s="4">
        <v>1.5</v>
      </c>
      <c r="C7" s="3">
        <v>8.0</v>
      </c>
      <c r="D7" s="4">
        <v>1.90413</v>
      </c>
      <c r="E7" s="3">
        <v>8.0</v>
      </c>
      <c r="F7" s="4">
        <v>2.524</v>
      </c>
      <c r="G7" s="3">
        <v>8.0</v>
      </c>
      <c r="H7" s="5">
        <v>1.742</v>
      </c>
      <c r="I7" s="59">
        <f t="shared" si="3"/>
        <v>5.79448</v>
      </c>
      <c r="J7" s="5">
        <f t="shared" si="4"/>
        <v>4.29448</v>
      </c>
      <c r="K7" s="5">
        <f t="shared" si="5"/>
        <v>0.7411329403</v>
      </c>
      <c r="L7" s="5"/>
      <c r="M7" s="5"/>
      <c r="N7" s="5" t="s">
        <v>87</v>
      </c>
      <c r="O7" s="5"/>
      <c r="P7" s="5"/>
      <c r="Q7" s="5"/>
      <c r="R7" s="5"/>
      <c r="S7" s="5"/>
      <c r="T7" s="60"/>
      <c r="U7" s="59">
        <v>8.0</v>
      </c>
      <c r="V7" s="5">
        <f t="shared" si="6"/>
        <v>7.746110693</v>
      </c>
      <c r="W7" s="5">
        <f t="shared" si="7"/>
        <v>6.246110693</v>
      </c>
      <c r="X7" s="5">
        <f t="shared" si="8"/>
        <v>0.8063544326</v>
      </c>
      <c r="Y7" s="5"/>
      <c r="Z7" s="5"/>
      <c r="AA7" s="5"/>
      <c r="AB7" s="5"/>
      <c r="AC7" s="5"/>
      <c r="AD7" s="5"/>
      <c r="AE7" s="5"/>
      <c r="AF7" s="5"/>
      <c r="AG7" s="5"/>
      <c r="AH7" s="60"/>
      <c r="AI7" s="59">
        <f t="shared" si="9"/>
        <v>12.23241394</v>
      </c>
      <c r="AJ7" s="5">
        <f t="shared" si="10"/>
        <v>10.73241394</v>
      </c>
      <c r="AK7" s="5"/>
      <c r="AL7" s="5">
        <f t="shared" si="11"/>
        <v>13.98008686</v>
      </c>
      <c r="AM7" s="5">
        <f t="shared" si="12"/>
        <v>12.07595686</v>
      </c>
      <c r="AN7" s="5"/>
      <c r="AO7" s="5">
        <f t="shared" si="13"/>
        <v>14.58386715</v>
      </c>
      <c r="AP7" s="5">
        <f t="shared" si="14"/>
        <v>12.05986715</v>
      </c>
      <c r="AQ7" s="5"/>
      <c r="AR7" s="5">
        <f t="shared" si="15"/>
        <v>14.58386715</v>
      </c>
      <c r="AS7" s="5">
        <f t="shared" si="16"/>
        <v>12.84186715</v>
      </c>
      <c r="AT7" s="5"/>
      <c r="AU7" s="59"/>
      <c r="AV7" s="5">
        <v>8.0</v>
      </c>
      <c r="AW7" s="5">
        <f t="shared" si="17"/>
        <v>1.416</v>
      </c>
      <c r="AX7" s="5">
        <f t="shared" si="18"/>
        <v>-0.084</v>
      </c>
      <c r="AY7" s="5"/>
      <c r="AZ7" s="5">
        <f t="shared" ref="AZ7:AZ19" si="30">-24.05 + 1.471*C7 - 0.00003*(560)</f>
        <v>-12.2988</v>
      </c>
      <c r="BA7" s="5">
        <f t="shared" si="19"/>
        <v>-14.20293</v>
      </c>
      <c r="BB7" s="5"/>
      <c r="BC7" s="5"/>
      <c r="BD7" s="60"/>
      <c r="BE7" s="59">
        <v>8.0</v>
      </c>
      <c r="BF7" s="5">
        <f t="shared" si="20"/>
        <v>9.48536</v>
      </c>
      <c r="BG7" s="5">
        <f t="shared" si="21"/>
        <v>7.98536</v>
      </c>
      <c r="BH7" s="5"/>
      <c r="BI7" s="5"/>
      <c r="BJ7" s="5"/>
      <c r="BK7" s="5"/>
      <c r="BL7" s="5"/>
      <c r="BM7" s="5"/>
      <c r="BN7" s="5"/>
      <c r="BO7" s="5"/>
      <c r="BP7" s="60"/>
      <c r="BQ7" s="59"/>
      <c r="BR7" s="5"/>
      <c r="BS7" s="5">
        <f t="shared" si="22"/>
        <v>13.36055107</v>
      </c>
      <c r="BT7" s="5">
        <f t="shared" si="23"/>
        <v>11.86055107</v>
      </c>
      <c r="CA7" s="60"/>
      <c r="CB7" s="59">
        <v>8.0</v>
      </c>
      <c r="CC7" s="5">
        <f t="shared" si="24"/>
        <v>14.62536</v>
      </c>
      <c r="CD7" s="5">
        <f t="shared" si="25"/>
        <v>13.12536</v>
      </c>
      <c r="CE7" s="5"/>
      <c r="CF7" s="5"/>
      <c r="CG7" s="5"/>
      <c r="CH7" s="5"/>
      <c r="CI7" s="5"/>
      <c r="CJ7" s="5"/>
      <c r="CK7" s="5"/>
      <c r="CL7" s="5"/>
      <c r="CM7" s="60"/>
      <c r="CN7" s="59"/>
      <c r="CO7" s="5">
        <f t="shared" si="26"/>
        <v>10.7769952</v>
      </c>
      <c r="CP7" s="5">
        <f t="shared" si="27"/>
        <v>9.2769952</v>
      </c>
      <c r="CQ7" s="5"/>
      <c r="CR7" s="5"/>
      <c r="CS7" s="5"/>
      <c r="CT7" s="5"/>
      <c r="CU7" s="5"/>
      <c r="CV7" s="5"/>
      <c r="CY7" s="42">
        <f t="shared" si="28"/>
        <v>3.542488458</v>
      </c>
      <c r="CZ7">
        <f t="shared" si="29"/>
        <v>2.042488458</v>
      </c>
      <c r="DD7" s="5"/>
      <c r="DE7" s="5"/>
      <c r="DF7" s="5"/>
      <c r="DG7" s="5"/>
      <c r="DH7" s="5"/>
      <c r="DI7" s="5"/>
      <c r="DJ7" s="61"/>
      <c r="DK7" s="58">
        <v>8.0</v>
      </c>
      <c r="DL7" s="58">
        <v>560.0</v>
      </c>
      <c r="DM7" s="58">
        <v>4.0</v>
      </c>
      <c r="DN7" s="58">
        <v>1.5</v>
      </c>
      <c r="DP7" s="5"/>
      <c r="DQ7" s="58">
        <v>4.0</v>
      </c>
      <c r="DR7">
        <f t="shared" si="1"/>
        <v>1.587401052</v>
      </c>
      <c r="DS7" s="5"/>
      <c r="DT7" s="5"/>
      <c r="DU7" s="5"/>
      <c r="DV7" s="58">
        <v>129.0</v>
      </c>
      <c r="DW7">
        <f t="shared" si="2"/>
        <v>2.11058971</v>
      </c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</row>
    <row r="8">
      <c r="A8" s="59">
        <v>10.0</v>
      </c>
      <c r="B8" s="4">
        <v>2.5</v>
      </c>
      <c r="C8" s="3">
        <v>10.0</v>
      </c>
      <c r="D8" s="4">
        <v>2.194378</v>
      </c>
      <c r="E8" s="3">
        <v>10.0</v>
      </c>
      <c r="F8" s="4">
        <v>2.2389</v>
      </c>
      <c r="G8" s="3">
        <v>10.0</v>
      </c>
      <c r="H8" s="5">
        <v>3.18</v>
      </c>
      <c r="I8" s="59">
        <f t="shared" si="3"/>
        <v>8.65728</v>
      </c>
      <c r="J8" s="5">
        <f t="shared" si="4"/>
        <v>6.15728</v>
      </c>
      <c r="K8" s="5">
        <f t="shared" si="5"/>
        <v>0.7112256968</v>
      </c>
      <c r="L8" s="5"/>
      <c r="M8" s="5"/>
      <c r="N8" s="5"/>
      <c r="O8" s="5"/>
      <c r="P8" s="5"/>
      <c r="Q8" s="5"/>
      <c r="R8" s="5"/>
      <c r="S8" s="5"/>
      <c r="T8" s="60"/>
      <c r="U8" s="59">
        <v>10.0</v>
      </c>
      <c r="V8" s="5">
        <f t="shared" si="6"/>
        <v>5.467132742</v>
      </c>
      <c r="W8" s="5">
        <f t="shared" si="7"/>
        <v>2.967132742</v>
      </c>
      <c r="X8" s="5">
        <f t="shared" si="8"/>
        <v>0.5427219133</v>
      </c>
      <c r="Y8" s="5"/>
      <c r="Z8" s="5"/>
      <c r="AA8" s="5"/>
      <c r="AB8" s="5"/>
      <c r="AC8" s="5"/>
      <c r="AD8" s="5"/>
      <c r="AE8" s="5"/>
      <c r="AF8" s="5"/>
      <c r="AG8" s="5"/>
      <c r="AH8" s="60"/>
      <c r="AI8" s="59">
        <f t="shared" si="9"/>
        <v>15.29051743</v>
      </c>
      <c r="AJ8" s="5">
        <f t="shared" si="10"/>
        <v>12.79051743</v>
      </c>
      <c r="AK8" s="5"/>
      <c r="AL8" s="5">
        <f t="shared" si="11"/>
        <v>17.47510858</v>
      </c>
      <c r="AM8" s="5">
        <f t="shared" si="12"/>
        <v>15.28073058</v>
      </c>
      <c r="AN8" s="5"/>
      <c r="AO8" s="5">
        <f t="shared" si="13"/>
        <v>18.22983394</v>
      </c>
      <c r="AP8" s="5">
        <f t="shared" si="14"/>
        <v>15.99093394</v>
      </c>
      <c r="AQ8" s="5"/>
      <c r="AR8" s="5">
        <f t="shared" si="15"/>
        <v>18.22983394</v>
      </c>
      <c r="AS8" s="5">
        <f t="shared" si="16"/>
        <v>15.04983394</v>
      </c>
      <c r="AT8" s="5"/>
      <c r="AU8" s="59"/>
      <c r="AV8" s="5">
        <v>10.0</v>
      </c>
      <c r="AW8" s="5">
        <f t="shared" si="17"/>
        <v>4.4972</v>
      </c>
      <c r="AX8" s="5">
        <f t="shared" si="18"/>
        <v>1.9972</v>
      </c>
      <c r="AY8" s="5"/>
      <c r="AZ8" s="5">
        <f t="shared" si="30"/>
        <v>-9.3568</v>
      </c>
      <c r="BA8" s="5">
        <f t="shared" si="19"/>
        <v>-11.551178</v>
      </c>
      <c r="BB8" s="5"/>
      <c r="BC8" s="5"/>
      <c r="BD8" s="60"/>
      <c r="BE8" s="59">
        <v>10.0</v>
      </c>
      <c r="BF8" s="5">
        <f t="shared" si="20"/>
        <v>12.33216</v>
      </c>
      <c r="BG8" s="5">
        <f t="shared" si="21"/>
        <v>9.83216</v>
      </c>
      <c r="BH8" s="5"/>
      <c r="BI8" s="5"/>
      <c r="BJ8" s="5"/>
      <c r="BK8" s="5"/>
      <c r="BL8" s="5"/>
      <c r="BM8" s="5"/>
      <c r="BN8" s="5"/>
      <c r="BO8" s="5"/>
      <c r="BP8" s="60"/>
      <c r="BQ8" s="59"/>
      <c r="BR8" s="5"/>
      <c r="BS8" s="5">
        <f t="shared" si="22"/>
        <v>16.19035107</v>
      </c>
      <c r="BT8" s="5">
        <f t="shared" si="23"/>
        <v>13.69035107</v>
      </c>
      <c r="CA8" s="60"/>
      <c r="CB8" s="59">
        <v>10.0</v>
      </c>
      <c r="CC8" s="5">
        <f t="shared" si="24"/>
        <v>17.47216</v>
      </c>
      <c r="CD8" s="5">
        <f t="shared" si="25"/>
        <v>14.97216</v>
      </c>
      <c r="CE8" s="5"/>
      <c r="CF8" s="5"/>
      <c r="CG8" s="5"/>
      <c r="CH8" s="5"/>
      <c r="CI8" s="5"/>
      <c r="CJ8" s="5"/>
      <c r="CK8" s="5"/>
      <c r="CL8" s="5"/>
      <c r="CM8" s="60"/>
      <c r="CN8" s="59"/>
      <c r="CO8" s="5">
        <f t="shared" si="26"/>
        <v>13.6179952</v>
      </c>
      <c r="CP8" s="5">
        <f t="shared" si="27"/>
        <v>11.1179952</v>
      </c>
      <c r="CQ8" s="5"/>
      <c r="CR8" s="5"/>
      <c r="CS8" s="5"/>
      <c r="CT8" s="5"/>
      <c r="CU8" s="5"/>
      <c r="CV8" s="5"/>
      <c r="CY8" s="42">
        <f t="shared" si="28"/>
        <v>5.143501476</v>
      </c>
      <c r="CZ8">
        <f t="shared" si="29"/>
        <v>2.643501476</v>
      </c>
      <c r="DD8" s="5"/>
      <c r="DE8" s="5"/>
      <c r="DF8" s="5"/>
      <c r="DG8" s="5"/>
      <c r="DH8" s="5"/>
      <c r="DI8" s="5"/>
      <c r="DJ8" s="61"/>
      <c r="DK8" s="58">
        <v>10.0</v>
      </c>
      <c r="DL8" s="58">
        <v>560.0</v>
      </c>
      <c r="DM8" s="58">
        <v>4.0</v>
      </c>
      <c r="DN8" s="58">
        <v>2.5</v>
      </c>
      <c r="DP8" s="5"/>
      <c r="DQ8" s="58">
        <v>4.0</v>
      </c>
      <c r="DR8">
        <f t="shared" si="1"/>
        <v>1.587401052</v>
      </c>
      <c r="DS8" s="5"/>
      <c r="DT8" s="5"/>
      <c r="DU8" s="5"/>
      <c r="DV8" s="58">
        <v>145.0</v>
      </c>
      <c r="DW8">
        <f t="shared" si="2"/>
        <v>2.161368002</v>
      </c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</row>
    <row r="9">
      <c r="A9" s="59">
        <v>20.0</v>
      </c>
      <c r="B9" s="4">
        <v>11.0</v>
      </c>
      <c r="C9" s="3">
        <v>20.0</v>
      </c>
      <c r="D9" s="4">
        <v>7.894393</v>
      </c>
      <c r="E9" s="3">
        <v>20.0</v>
      </c>
      <c r="F9" s="4">
        <v>9.28978</v>
      </c>
      <c r="G9" s="3">
        <v>20.0</v>
      </c>
      <c r="H9" s="5">
        <v>13.1429</v>
      </c>
      <c r="I9" s="59">
        <f t="shared" si="3"/>
        <v>22.97128</v>
      </c>
      <c r="J9" s="5">
        <f t="shared" si="4"/>
        <v>11.97128</v>
      </c>
      <c r="K9" s="5">
        <f t="shared" si="5"/>
        <v>0.5211411815</v>
      </c>
      <c r="L9" s="5"/>
      <c r="M9" s="5"/>
      <c r="N9" s="5"/>
      <c r="O9" s="5"/>
      <c r="P9" s="5"/>
      <c r="Q9" s="5"/>
      <c r="R9" s="5"/>
      <c r="S9" s="5"/>
      <c r="T9" s="60"/>
      <c r="U9" s="59">
        <v>20.0</v>
      </c>
      <c r="V9" s="5">
        <f t="shared" si="6"/>
        <v>0.02933077087</v>
      </c>
      <c r="W9" s="5">
        <f t="shared" si="7"/>
        <v>-10.97066923</v>
      </c>
      <c r="X9" s="5">
        <f t="shared" si="8"/>
        <v>-374.0327617</v>
      </c>
      <c r="Y9" s="5"/>
      <c r="Z9" s="5"/>
      <c r="AA9" s="5"/>
      <c r="AB9" s="5"/>
      <c r="AC9" s="5"/>
      <c r="AD9" s="5"/>
      <c r="AE9" s="5"/>
      <c r="AF9" s="5"/>
      <c r="AG9" s="5"/>
      <c r="AH9" s="60"/>
      <c r="AI9" s="59">
        <f t="shared" si="9"/>
        <v>30.58103486</v>
      </c>
      <c r="AJ9" s="5">
        <f t="shared" si="10"/>
        <v>19.58103486</v>
      </c>
      <c r="AK9" s="5"/>
      <c r="AL9" s="5">
        <f t="shared" si="11"/>
        <v>34.95021715</v>
      </c>
      <c r="AM9" s="5">
        <f t="shared" si="12"/>
        <v>27.05582415</v>
      </c>
      <c r="AN9" s="5"/>
      <c r="AO9" s="5">
        <f t="shared" si="13"/>
        <v>36.45966787</v>
      </c>
      <c r="AP9" s="5">
        <f t="shared" si="14"/>
        <v>27.16988787</v>
      </c>
      <c r="AQ9" s="5"/>
      <c r="AR9" s="5">
        <f t="shared" si="15"/>
        <v>36.45966787</v>
      </c>
      <c r="AS9" s="5">
        <f t="shared" si="16"/>
        <v>23.31676787</v>
      </c>
      <c r="AT9" s="5"/>
      <c r="AU9" s="59"/>
      <c r="AV9" s="5">
        <v>20.0</v>
      </c>
      <c r="AW9" s="5">
        <f t="shared" si="17"/>
        <v>19.9032</v>
      </c>
      <c r="AX9" s="5">
        <f t="shared" si="18"/>
        <v>8.9032</v>
      </c>
      <c r="AY9" s="5"/>
      <c r="AZ9" s="5">
        <f t="shared" si="30"/>
        <v>5.3532</v>
      </c>
      <c r="BA9" s="5">
        <f t="shared" si="19"/>
        <v>-2.541193</v>
      </c>
      <c r="BB9" s="5"/>
      <c r="BC9" s="5"/>
      <c r="BD9" s="60"/>
      <c r="BE9" s="59">
        <v>20.0</v>
      </c>
      <c r="BF9" s="5">
        <f t="shared" si="20"/>
        <v>26.56616</v>
      </c>
      <c r="BG9" s="5">
        <f t="shared" si="21"/>
        <v>15.56616</v>
      </c>
      <c r="BH9" s="5"/>
      <c r="BI9" s="5"/>
      <c r="BJ9" s="5"/>
      <c r="BK9" s="5"/>
      <c r="BL9" s="5"/>
      <c r="BM9" s="5"/>
      <c r="BN9" s="5"/>
      <c r="BO9" s="5"/>
      <c r="BP9" s="60"/>
      <c r="BQ9" s="59"/>
      <c r="BR9" s="5"/>
      <c r="BS9" s="5">
        <f t="shared" si="22"/>
        <v>30.33935107</v>
      </c>
      <c r="BT9" s="5">
        <f t="shared" si="23"/>
        <v>19.33935107</v>
      </c>
      <c r="CA9" s="60"/>
      <c r="CB9" s="59">
        <v>20.0</v>
      </c>
      <c r="CC9" s="5">
        <f t="shared" si="24"/>
        <v>31.70616</v>
      </c>
      <c r="CD9" s="5">
        <f t="shared" si="25"/>
        <v>20.70616</v>
      </c>
      <c r="CE9" s="5"/>
      <c r="CF9" s="5"/>
      <c r="CG9" s="5"/>
      <c r="CH9" s="5"/>
      <c r="CI9" s="5"/>
      <c r="CJ9" s="5"/>
      <c r="CK9" s="5"/>
      <c r="CL9" s="5"/>
      <c r="CM9" s="60"/>
      <c r="CN9" s="59"/>
      <c r="CO9" s="5">
        <f t="shared" si="26"/>
        <v>27.8229952</v>
      </c>
      <c r="CP9" s="5">
        <f t="shared" si="27"/>
        <v>16.8229952</v>
      </c>
      <c r="CQ9" s="5"/>
      <c r="CR9" s="5"/>
      <c r="CS9" s="5"/>
      <c r="CT9" s="5"/>
      <c r="CU9" s="5"/>
      <c r="CV9" s="5"/>
      <c r="CY9" s="42">
        <f t="shared" si="28"/>
        <v>14.42427717</v>
      </c>
      <c r="CZ9">
        <f t="shared" si="29"/>
        <v>3.424277169</v>
      </c>
      <c r="DD9" s="5"/>
      <c r="DE9" s="5"/>
      <c r="DF9" s="5"/>
      <c r="DG9" s="5"/>
      <c r="DH9" s="5"/>
      <c r="DI9" s="5"/>
      <c r="DJ9" s="61"/>
      <c r="DK9" s="58">
        <v>20.0</v>
      </c>
      <c r="DL9" s="58">
        <v>560.0</v>
      </c>
      <c r="DM9" s="58">
        <v>4.0</v>
      </c>
      <c r="DN9" s="58">
        <v>11.0</v>
      </c>
      <c r="DP9" s="5"/>
      <c r="DQ9" s="58">
        <v>4.0</v>
      </c>
      <c r="DR9">
        <f t="shared" si="1"/>
        <v>1.587401052</v>
      </c>
      <c r="DS9" s="5"/>
      <c r="DT9" s="5"/>
      <c r="DU9" s="5"/>
      <c r="DV9" s="58">
        <v>170.0</v>
      </c>
      <c r="DW9">
        <f t="shared" si="2"/>
        <v>2.230448921</v>
      </c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</row>
    <row r="10">
      <c r="A10" s="59">
        <v>50.0</v>
      </c>
      <c r="B10" s="4">
        <v>56.0</v>
      </c>
      <c r="C10" s="3">
        <v>30.0</v>
      </c>
      <c r="D10" s="4">
        <v>29.317</v>
      </c>
      <c r="E10" s="3">
        <v>30.0</v>
      </c>
      <c r="F10" s="4">
        <v>23.644</v>
      </c>
      <c r="G10" s="3">
        <v>30.0</v>
      </c>
      <c r="H10" s="5">
        <v>29.783</v>
      </c>
      <c r="I10" s="59">
        <f t="shared" si="3"/>
        <v>65.91328</v>
      </c>
      <c r="J10" s="5">
        <f t="shared" si="4"/>
        <v>9.91328</v>
      </c>
      <c r="K10" s="5">
        <f t="shared" si="5"/>
        <v>0.1503988271</v>
      </c>
      <c r="L10" s="5"/>
      <c r="M10" s="5"/>
      <c r="N10" s="5"/>
      <c r="O10" s="5"/>
      <c r="P10" s="5"/>
      <c r="Q10" s="5"/>
      <c r="R10" s="5"/>
      <c r="S10" s="5"/>
      <c r="T10" s="60"/>
      <c r="U10" s="59">
        <v>50.0</v>
      </c>
      <c r="V10" s="5">
        <f t="shared" si="6"/>
        <v>25.31364588</v>
      </c>
      <c r="W10" s="5">
        <f t="shared" si="7"/>
        <v>-30.68635412</v>
      </c>
      <c r="X10" s="5">
        <f t="shared" si="8"/>
        <v>-1.212245532</v>
      </c>
      <c r="Y10" s="5"/>
      <c r="Z10" s="5"/>
      <c r="AA10" s="5"/>
      <c r="AB10" s="5"/>
      <c r="AC10" s="5"/>
      <c r="AD10" s="5"/>
      <c r="AE10" s="5"/>
      <c r="AF10" s="5"/>
      <c r="AG10" s="5"/>
      <c r="AH10" s="60"/>
      <c r="AI10" s="59">
        <f t="shared" si="9"/>
        <v>76.45258715</v>
      </c>
      <c r="AJ10" s="5">
        <f t="shared" si="10"/>
        <v>20.45258715</v>
      </c>
      <c r="AK10" s="5"/>
      <c r="AL10" s="5">
        <f t="shared" si="11"/>
        <v>52.42532573</v>
      </c>
      <c r="AM10" s="5">
        <f t="shared" si="12"/>
        <v>23.10832573</v>
      </c>
      <c r="AN10" s="5"/>
      <c r="AO10" s="5">
        <f t="shared" si="13"/>
        <v>54.68950181</v>
      </c>
      <c r="AP10" s="5">
        <f t="shared" si="14"/>
        <v>31.04550181</v>
      </c>
      <c r="AQ10" s="5"/>
      <c r="AR10" s="5">
        <f t="shared" si="15"/>
        <v>54.68950181</v>
      </c>
      <c r="AS10" s="5">
        <f t="shared" si="16"/>
        <v>24.90650181</v>
      </c>
      <c r="AT10" s="5"/>
      <c r="AU10" s="59"/>
      <c r="AV10" s="5">
        <v>50.0</v>
      </c>
      <c r="AW10" s="5">
        <f t="shared" si="17"/>
        <v>66.1212</v>
      </c>
      <c r="AX10" s="5">
        <f t="shared" si="18"/>
        <v>10.1212</v>
      </c>
      <c r="AY10" s="5"/>
      <c r="AZ10" s="5">
        <f t="shared" si="30"/>
        <v>20.0632</v>
      </c>
      <c r="BA10" s="5">
        <f t="shared" si="19"/>
        <v>-9.2538</v>
      </c>
      <c r="BB10" s="5"/>
      <c r="BC10" s="5"/>
      <c r="BD10" s="60"/>
      <c r="BE10" s="59">
        <v>50.0</v>
      </c>
      <c r="BF10" s="5">
        <f t="shared" si="20"/>
        <v>69.26816</v>
      </c>
      <c r="BG10" s="5">
        <f t="shared" si="21"/>
        <v>13.26816</v>
      </c>
      <c r="BH10" s="5"/>
      <c r="BI10" s="5"/>
      <c r="BJ10" s="5"/>
      <c r="BK10" s="5"/>
      <c r="BL10" s="5"/>
      <c r="BM10" s="5"/>
      <c r="BN10" s="5"/>
      <c r="BO10" s="5"/>
      <c r="BP10" s="60"/>
      <c r="BQ10" s="59"/>
      <c r="BR10" s="5"/>
      <c r="BS10" s="5">
        <f t="shared" si="22"/>
        <v>72.78635107</v>
      </c>
      <c r="BT10" s="5">
        <f t="shared" si="23"/>
        <v>16.78635107</v>
      </c>
      <c r="CA10" s="60"/>
      <c r="CB10" s="59">
        <v>50.0</v>
      </c>
      <c r="CC10" s="5">
        <f t="shared" si="24"/>
        <v>74.40816</v>
      </c>
      <c r="CD10" s="5">
        <f t="shared" si="25"/>
        <v>18.40816</v>
      </c>
      <c r="CE10" s="5"/>
      <c r="CF10" s="5"/>
      <c r="CG10" s="5"/>
      <c r="CH10" s="5"/>
      <c r="CI10" s="5"/>
      <c r="CJ10" s="5"/>
      <c r="CK10" s="5"/>
      <c r="CL10" s="5"/>
      <c r="CM10" s="60"/>
      <c r="CN10" s="59"/>
      <c r="CO10" s="5">
        <f t="shared" si="26"/>
        <v>70.4379952</v>
      </c>
      <c r="CP10" s="5">
        <f t="shared" si="27"/>
        <v>14.4379952</v>
      </c>
      <c r="CQ10" s="5"/>
      <c r="CR10" s="5"/>
      <c r="CS10" s="5"/>
      <c r="CT10" s="5"/>
      <c r="CU10" s="5"/>
      <c r="CV10" s="5"/>
      <c r="CY10" s="42">
        <f t="shared" si="28"/>
        <v>50.11815195</v>
      </c>
      <c r="CZ10">
        <f t="shared" si="29"/>
        <v>-5.881848053</v>
      </c>
      <c r="DD10" s="5"/>
      <c r="DE10" s="5"/>
      <c r="DF10" s="5"/>
      <c r="DG10" s="5"/>
      <c r="DH10" s="5"/>
      <c r="DI10" s="5"/>
      <c r="DJ10" s="61"/>
      <c r="DK10" s="58">
        <v>50.0</v>
      </c>
      <c r="DL10" s="58">
        <v>560.0</v>
      </c>
      <c r="DM10" s="58">
        <v>4.0</v>
      </c>
      <c r="DN10" s="58">
        <v>56.0</v>
      </c>
      <c r="DP10" s="5"/>
      <c r="DQ10" s="58">
        <v>4.0</v>
      </c>
      <c r="DR10">
        <f t="shared" si="1"/>
        <v>1.587401052</v>
      </c>
      <c r="DS10" s="5"/>
      <c r="DT10" s="5"/>
      <c r="DU10" s="5"/>
      <c r="DV10" s="58">
        <v>173.0</v>
      </c>
      <c r="DW10">
        <f t="shared" si="2"/>
        <v>2.238046103</v>
      </c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</row>
    <row r="11">
      <c r="A11" s="59">
        <v>100.0</v>
      </c>
      <c r="B11" s="4">
        <v>129.0</v>
      </c>
      <c r="C11" s="3">
        <v>40.0</v>
      </c>
      <c r="D11" s="4">
        <v>57.89</v>
      </c>
      <c r="E11" s="3">
        <v>40.0</v>
      </c>
      <c r="F11" s="4">
        <v>42.137</v>
      </c>
      <c r="G11" s="3">
        <v>40.0</v>
      </c>
      <c r="H11" s="5">
        <v>35.799</v>
      </c>
      <c r="I11" s="59">
        <f t="shared" si="3"/>
        <v>137.48328</v>
      </c>
      <c r="J11" s="5">
        <f t="shared" si="4"/>
        <v>8.48328</v>
      </c>
      <c r="K11" s="5">
        <f t="shared" si="5"/>
        <v>0.06170408503</v>
      </c>
      <c r="L11" s="5"/>
      <c r="M11" s="5"/>
      <c r="N11" s="5"/>
      <c r="O11" s="5"/>
      <c r="P11" s="5"/>
      <c r="Q11" s="5"/>
      <c r="R11" s="5"/>
      <c r="S11" s="5"/>
      <c r="T11" s="60"/>
      <c r="U11" s="59">
        <v>100.0</v>
      </c>
      <c r="V11" s="5">
        <f t="shared" si="6"/>
        <v>97.3965673</v>
      </c>
      <c r="W11" s="5">
        <f t="shared" si="7"/>
        <v>-31.6034327</v>
      </c>
      <c r="X11" s="5">
        <f t="shared" si="8"/>
        <v>-0.3244819974</v>
      </c>
      <c r="Y11" s="5"/>
      <c r="Z11" s="5"/>
      <c r="AA11" s="5"/>
      <c r="AB11" s="5"/>
      <c r="AC11" s="5"/>
      <c r="AD11" s="5"/>
      <c r="AE11" s="5"/>
      <c r="AF11" s="5"/>
      <c r="AG11" s="5"/>
      <c r="AH11" s="60"/>
      <c r="AI11" s="59">
        <f t="shared" si="9"/>
        <v>152.9051743</v>
      </c>
      <c r="AJ11" s="5">
        <f t="shared" si="10"/>
        <v>23.90517429</v>
      </c>
      <c r="AK11" s="5"/>
      <c r="AL11" s="5">
        <f t="shared" si="11"/>
        <v>69.9004343</v>
      </c>
      <c r="AM11" s="5">
        <f t="shared" si="12"/>
        <v>12.0104343</v>
      </c>
      <c r="AN11" s="5"/>
      <c r="AO11" s="5">
        <f t="shared" si="13"/>
        <v>72.91933574</v>
      </c>
      <c r="AP11" s="5">
        <f t="shared" si="14"/>
        <v>30.78233574</v>
      </c>
      <c r="AQ11" s="5"/>
      <c r="AR11" s="5">
        <f t="shared" si="15"/>
        <v>72.91933574</v>
      </c>
      <c r="AS11" s="5">
        <f t="shared" si="16"/>
        <v>37.12033574</v>
      </c>
      <c r="AT11" s="5"/>
      <c r="AU11" s="59"/>
      <c r="AV11" s="5">
        <v>100.0</v>
      </c>
      <c r="AW11" s="5">
        <f t="shared" si="17"/>
        <v>143.1512</v>
      </c>
      <c r="AX11" s="5">
        <f t="shared" si="18"/>
        <v>14.1512</v>
      </c>
      <c r="AY11" s="5"/>
      <c r="AZ11" s="5">
        <f t="shared" si="30"/>
        <v>34.7732</v>
      </c>
      <c r="BA11" s="5">
        <f t="shared" si="19"/>
        <v>-23.1168</v>
      </c>
      <c r="BB11" s="5"/>
      <c r="BC11" s="5"/>
      <c r="BD11" s="60"/>
      <c r="BE11" s="59">
        <v>100.0</v>
      </c>
      <c r="BF11" s="5">
        <f t="shared" si="20"/>
        <v>140.43816</v>
      </c>
      <c r="BG11" s="5">
        <f t="shared" si="21"/>
        <v>11.43816</v>
      </c>
      <c r="BH11" s="5"/>
      <c r="BI11" s="5"/>
      <c r="BJ11" s="5"/>
      <c r="BK11" s="5"/>
      <c r="BL11" s="5"/>
      <c r="BM11" s="5"/>
      <c r="BN11" s="5"/>
      <c r="BO11" s="5"/>
      <c r="BP11" s="60"/>
      <c r="BQ11" s="59"/>
      <c r="BR11" s="5"/>
      <c r="BS11" s="5">
        <f t="shared" si="22"/>
        <v>143.5313511</v>
      </c>
      <c r="BT11" s="5">
        <f t="shared" si="23"/>
        <v>14.53135107</v>
      </c>
      <c r="CA11" s="60"/>
      <c r="CB11" s="59">
        <v>100.0</v>
      </c>
      <c r="CC11" s="5">
        <f t="shared" si="24"/>
        <v>145.57816</v>
      </c>
      <c r="CD11" s="5">
        <f t="shared" si="25"/>
        <v>16.57816</v>
      </c>
      <c r="CE11" s="5"/>
      <c r="CF11" s="5"/>
      <c r="CG11" s="5"/>
      <c r="CH11" s="5"/>
      <c r="CI11" s="5"/>
      <c r="CJ11" s="5"/>
      <c r="CK11" s="5"/>
      <c r="CL11" s="5"/>
      <c r="CM11" s="60"/>
      <c r="CN11" s="59"/>
      <c r="CO11" s="5">
        <f t="shared" si="26"/>
        <v>141.4629952</v>
      </c>
      <c r="CP11" s="5">
        <f t="shared" si="27"/>
        <v>12.4629952</v>
      </c>
      <c r="CQ11" s="5"/>
      <c r="CR11" s="5"/>
      <c r="CS11" s="5"/>
      <c r="CT11" s="5"/>
      <c r="CU11" s="5"/>
      <c r="CV11" s="5"/>
      <c r="CY11" s="42">
        <f t="shared" si="28"/>
        <v>124.8896324</v>
      </c>
      <c r="CZ11">
        <f t="shared" si="29"/>
        <v>-4.110367596</v>
      </c>
      <c r="DD11" s="5"/>
      <c r="DE11" s="5"/>
      <c r="DF11" s="5"/>
      <c r="DG11" s="5"/>
      <c r="DH11" s="5"/>
      <c r="DI11" s="5"/>
      <c r="DJ11" s="61"/>
      <c r="DK11" s="58">
        <v>100.0</v>
      </c>
      <c r="DL11" s="58">
        <v>560.0</v>
      </c>
      <c r="DM11" s="58">
        <v>4.0</v>
      </c>
      <c r="DN11" s="58">
        <v>129.0</v>
      </c>
      <c r="DP11" s="5"/>
      <c r="DQ11" s="58">
        <v>4.0</v>
      </c>
      <c r="DR11">
        <f t="shared" si="1"/>
        <v>1.587401052</v>
      </c>
      <c r="DS11" s="5"/>
      <c r="DT11" s="5"/>
      <c r="DU11" s="5"/>
      <c r="DV11" s="58">
        <v>184.0</v>
      </c>
      <c r="DW11">
        <f t="shared" si="2"/>
        <v>2.264817823</v>
      </c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</row>
    <row r="12">
      <c r="A12" s="59">
        <v>110.0</v>
      </c>
      <c r="B12" s="4">
        <v>145.0</v>
      </c>
      <c r="C12" s="3">
        <v>50.0</v>
      </c>
      <c r="D12" s="4">
        <v>63.216</v>
      </c>
      <c r="E12" s="3">
        <v>50.0</v>
      </c>
      <c r="F12" s="4">
        <v>46.36</v>
      </c>
      <c r="G12" s="3">
        <v>50.0</v>
      </c>
      <c r="H12" s="5">
        <v>65.279</v>
      </c>
      <c r="I12" s="59">
        <f t="shared" si="3"/>
        <v>151.79728</v>
      </c>
      <c r="J12" s="5">
        <f t="shared" si="4"/>
        <v>6.79728</v>
      </c>
      <c r="K12" s="5">
        <f t="shared" si="5"/>
        <v>0.04477866797</v>
      </c>
      <c r="L12" s="5"/>
      <c r="M12" s="5"/>
      <c r="N12" s="5"/>
      <c r="O12" s="5"/>
      <c r="P12" s="5"/>
      <c r="Q12" s="5"/>
      <c r="R12" s="5"/>
      <c r="S12" s="5"/>
      <c r="T12" s="60"/>
      <c r="U12" s="59">
        <v>110.0</v>
      </c>
      <c r="V12" s="5">
        <f t="shared" si="6"/>
        <v>114.9770457</v>
      </c>
      <c r="W12" s="5">
        <f t="shared" si="7"/>
        <v>-30.02295431</v>
      </c>
      <c r="X12" s="5">
        <f t="shared" si="8"/>
        <v>-0.2611212884</v>
      </c>
      <c r="Y12" s="5"/>
      <c r="Z12" s="5"/>
      <c r="AA12" s="5"/>
      <c r="AB12" s="5"/>
      <c r="AC12" s="5"/>
      <c r="AD12" s="5"/>
      <c r="AE12" s="5"/>
      <c r="AF12" s="5"/>
      <c r="AG12" s="5"/>
      <c r="AH12" s="60"/>
      <c r="AI12" s="59">
        <f t="shared" si="9"/>
        <v>168.1956917</v>
      </c>
      <c r="AJ12" s="5">
        <f t="shared" si="10"/>
        <v>23.19569172</v>
      </c>
      <c r="AK12" s="5"/>
      <c r="AL12" s="5">
        <f t="shared" si="11"/>
        <v>87.37554288</v>
      </c>
      <c r="AM12" s="5">
        <f t="shared" si="12"/>
        <v>24.15954288</v>
      </c>
      <c r="AN12" s="5"/>
      <c r="AO12" s="5">
        <f t="shared" si="13"/>
        <v>91.14916968</v>
      </c>
      <c r="AP12" s="5">
        <f t="shared" si="14"/>
        <v>44.78916968</v>
      </c>
      <c r="AQ12" s="5"/>
      <c r="AR12" s="5">
        <f t="shared" si="15"/>
        <v>91.14916968</v>
      </c>
      <c r="AS12" s="5">
        <f t="shared" si="16"/>
        <v>25.87016968</v>
      </c>
      <c r="AT12" s="5"/>
      <c r="AU12" s="59"/>
      <c r="AV12" s="5">
        <v>110.0</v>
      </c>
      <c r="AW12" s="5">
        <f t="shared" si="17"/>
        <v>158.5572</v>
      </c>
      <c r="AX12" s="5">
        <f t="shared" si="18"/>
        <v>13.5572</v>
      </c>
      <c r="AY12" s="5"/>
      <c r="AZ12" s="5">
        <f t="shared" si="30"/>
        <v>49.4832</v>
      </c>
      <c r="BA12" s="5">
        <f t="shared" si="19"/>
        <v>-13.7328</v>
      </c>
      <c r="BB12" s="5"/>
      <c r="BC12" s="5"/>
      <c r="BD12" s="60"/>
      <c r="BE12" s="59">
        <v>110.0</v>
      </c>
      <c r="BF12" s="5">
        <f t="shared" si="20"/>
        <v>154.67216</v>
      </c>
      <c r="BG12" s="5">
        <f t="shared" si="21"/>
        <v>9.67216</v>
      </c>
      <c r="BH12" s="5"/>
      <c r="BI12" s="5"/>
      <c r="BJ12" s="5"/>
      <c r="BK12" s="5"/>
      <c r="BL12" s="5"/>
      <c r="BM12" s="5"/>
      <c r="BN12" s="5"/>
      <c r="BO12" s="5"/>
      <c r="BP12" s="60"/>
      <c r="BQ12" s="59"/>
      <c r="BR12" s="5"/>
      <c r="BS12" s="5">
        <f t="shared" si="22"/>
        <v>157.6803511</v>
      </c>
      <c r="BT12" s="5">
        <f t="shared" si="23"/>
        <v>12.68035107</v>
      </c>
      <c r="CA12" s="60"/>
      <c r="CB12" s="59">
        <v>110.0</v>
      </c>
      <c r="CC12" s="5">
        <f t="shared" si="24"/>
        <v>159.81216</v>
      </c>
      <c r="CD12" s="5">
        <f t="shared" si="25"/>
        <v>14.81216</v>
      </c>
      <c r="CE12" s="5"/>
      <c r="CF12" s="5"/>
      <c r="CG12" s="5"/>
      <c r="CH12" s="5"/>
      <c r="CI12" s="5"/>
      <c r="CJ12" s="5"/>
      <c r="CK12" s="5"/>
      <c r="CL12" s="5"/>
      <c r="CM12" s="60"/>
      <c r="CN12" s="59"/>
      <c r="CO12" s="5">
        <f t="shared" si="26"/>
        <v>155.6679952</v>
      </c>
      <c r="CP12" s="5">
        <f t="shared" si="27"/>
        <v>10.6679952</v>
      </c>
      <c r="CQ12" s="5"/>
      <c r="CR12" s="5"/>
      <c r="CS12" s="5"/>
      <c r="CT12" s="5"/>
      <c r="CU12" s="5"/>
      <c r="CV12" s="5"/>
      <c r="CY12" s="42">
        <f t="shared" si="28"/>
        <v>141.4767626</v>
      </c>
      <c r="CZ12">
        <f t="shared" si="29"/>
        <v>-3.523237444</v>
      </c>
      <c r="DD12" s="5"/>
      <c r="DE12" s="5"/>
      <c r="DF12" s="5"/>
      <c r="DG12" s="5"/>
      <c r="DH12" s="5"/>
      <c r="DI12" s="5"/>
      <c r="DJ12" s="61"/>
      <c r="DK12" s="58">
        <v>110.0</v>
      </c>
      <c r="DL12" s="58">
        <v>560.0</v>
      </c>
      <c r="DM12" s="58">
        <v>4.0</v>
      </c>
      <c r="DN12" s="58">
        <v>145.0</v>
      </c>
      <c r="DP12" s="5"/>
      <c r="DQ12" s="58">
        <v>4.0</v>
      </c>
      <c r="DR12">
        <f t="shared" si="1"/>
        <v>1.587401052</v>
      </c>
      <c r="DS12" s="5"/>
      <c r="DT12" s="5"/>
      <c r="DU12" s="5"/>
      <c r="DV12" s="58">
        <v>210.0</v>
      </c>
      <c r="DW12">
        <f t="shared" si="2"/>
        <v>2.322219295</v>
      </c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</row>
    <row r="13">
      <c r="A13" s="59">
        <v>120.0</v>
      </c>
      <c r="B13" s="4">
        <v>170.0</v>
      </c>
      <c r="C13" s="3">
        <v>60.0</v>
      </c>
      <c r="D13" s="4">
        <v>77.988</v>
      </c>
      <c r="E13" s="3">
        <v>60.0</v>
      </c>
      <c r="F13" s="4">
        <v>88.83</v>
      </c>
      <c r="G13" s="3">
        <v>60.0</v>
      </c>
      <c r="H13" s="5">
        <v>108.78</v>
      </c>
      <c r="I13" s="59">
        <f t="shared" si="3"/>
        <v>166.11128</v>
      </c>
      <c r="J13" s="5">
        <f t="shared" si="4"/>
        <v>-3.88872</v>
      </c>
      <c r="K13" s="5">
        <f t="shared" si="5"/>
        <v>-0.02341033071</v>
      </c>
      <c r="L13" s="5"/>
      <c r="M13" s="5"/>
      <c r="N13" s="5"/>
      <c r="O13" s="5"/>
      <c r="P13" s="5"/>
      <c r="Q13" s="5"/>
      <c r="R13" s="5"/>
      <c r="S13" s="5"/>
      <c r="T13" s="60"/>
      <c r="U13" s="59">
        <v>120.0</v>
      </c>
      <c r="V13" s="5">
        <f t="shared" si="6"/>
        <v>143.2175198</v>
      </c>
      <c r="W13" s="5">
        <f t="shared" si="7"/>
        <v>-26.78248021</v>
      </c>
      <c r="X13" s="5">
        <f t="shared" si="8"/>
        <v>-0.1870056139</v>
      </c>
      <c r="Y13" s="5"/>
      <c r="Z13" s="5"/>
      <c r="AA13" s="5"/>
      <c r="AB13" s="5"/>
      <c r="AC13" s="5"/>
      <c r="AD13" s="5"/>
      <c r="AE13" s="5"/>
      <c r="AF13" s="5"/>
      <c r="AG13" s="5"/>
      <c r="AH13" s="60"/>
      <c r="AI13" s="59">
        <f t="shared" si="9"/>
        <v>183.4862092</v>
      </c>
      <c r="AJ13" s="5">
        <f t="shared" si="10"/>
        <v>13.48620915</v>
      </c>
      <c r="AK13" s="5"/>
      <c r="AL13" s="5">
        <f t="shared" si="11"/>
        <v>104.8506515</v>
      </c>
      <c r="AM13" s="5">
        <f t="shared" si="12"/>
        <v>26.86265145</v>
      </c>
      <c r="AN13" s="5"/>
      <c r="AO13" s="5">
        <f t="shared" si="13"/>
        <v>109.3790036</v>
      </c>
      <c r="AP13" s="5">
        <f t="shared" si="14"/>
        <v>20.54900362</v>
      </c>
      <c r="AQ13" s="5"/>
      <c r="AR13" s="5">
        <f t="shared" si="15"/>
        <v>109.3790036</v>
      </c>
      <c r="AS13" s="5">
        <f t="shared" si="16"/>
        <v>0.5990036169</v>
      </c>
      <c r="AT13" s="5"/>
      <c r="AU13" s="59"/>
      <c r="AV13" s="5">
        <v>120.0</v>
      </c>
      <c r="AW13" s="5">
        <f t="shared" si="17"/>
        <v>173.9632</v>
      </c>
      <c r="AX13" s="5">
        <f t="shared" si="18"/>
        <v>3.9632</v>
      </c>
      <c r="AY13" s="5"/>
      <c r="AZ13" s="5">
        <f t="shared" si="30"/>
        <v>64.1932</v>
      </c>
      <c r="BA13" s="5">
        <f t="shared" si="19"/>
        <v>-13.7948</v>
      </c>
      <c r="BB13" s="5"/>
      <c r="BC13" s="5"/>
      <c r="BD13" s="60"/>
      <c r="BE13" s="59">
        <v>120.0</v>
      </c>
      <c r="BF13" s="5">
        <f t="shared" si="20"/>
        <v>168.90616</v>
      </c>
      <c r="BG13" s="5">
        <f t="shared" si="21"/>
        <v>-1.09384</v>
      </c>
      <c r="BH13" s="5"/>
      <c r="BI13" s="5"/>
      <c r="BJ13" s="5"/>
      <c r="BK13" s="5"/>
      <c r="BL13" s="5"/>
      <c r="BM13" s="5"/>
      <c r="BN13" s="5"/>
      <c r="BO13" s="5"/>
      <c r="BP13" s="60"/>
      <c r="BQ13" s="59"/>
      <c r="BR13" s="5"/>
      <c r="BS13" s="5">
        <f t="shared" si="22"/>
        <v>171.8293511</v>
      </c>
      <c r="BT13" s="5">
        <f t="shared" si="23"/>
        <v>1.829351073</v>
      </c>
      <c r="CA13" s="60"/>
      <c r="CB13" s="59">
        <v>120.0</v>
      </c>
      <c r="CC13" s="5">
        <f t="shared" si="24"/>
        <v>174.04616</v>
      </c>
      <c r="CD13" s="5">
        <f t="shared" si="25"/>
        <v>4.04616</v>
      </c>
      <c r="CE13" s="5"/>
      <c r="CF13" s="5"/>
      <c r="CG13" s="5"/>
      <c r="CH13" s="5"/>
      <c r="CI13" s="5"/>
      <c r="CJ13" s="5"/>
      <c r="CK13" s="5"/>
      <c r="CL13" s="5"/>
      <c r="CM13" s="60"/>
      <c r="CN13" s="59"/>
      <c r="CO13" s="5">
        <f t="shared" si="26"/>
        <v>169.8729952</v>
      </c>
      <c r="CP13" s="5">
        <f t="shared" si="27"/>
        <v>-0.1270048004</v>
      </c>
      <c r="CQ13" s="5"/>
      <c r="CR13" s="5"/>
      <c r="CS13" s="5"/>
      <c r="CT13" s="5"/>
      <c r="CU13" s="5"/>
      <c r="CV13" s="5"/>
      <c r="CY13" s="42">
        <f t="shared" si="28"/>
        <v>158.5174723</v>
      </c>
      <c r="CZ13">
        <f t="shared" si="29"/>
        <v>-11.4825277</v>
      </c>
      <c r="DD13" s="5"/>
      <c r="DE13" s="5"/>
      <c r="DF13" s="5"/>
      <c r="DG13" s="5"/>
      <c r="DH13" s="5"/>
      <c r="DI13" s="5"/>
      <c r="DJ13" s="61"/>
      <c r="DK13" s="58">
        <v>120.0</v>
      </c>
      <c r="DL13" s="58">
        <v>560.0</v>
      </c>
      <c r="DM13" s="58">
        <v>4.0</v>
      </c>
      <c r="DN13" s="58">
        <v>170.0</v>
      </c>
      <c r="DP13" s="5"/>
      <c r="DQ13" s="58">
        <v>4.0</v>
      </c>
      <c r="DR13">
        <f t="shared" si="1"/>
        <v>1.587401052</v>
      </c>
      <c r="DS13" s="5"/>
      <c r="DT13" s="5"/>
      <c r="DU13" s="5"/>
      <c r="DV13" s="58">
        <v>319.0</v>
      </c>
      <c r="DW13">
        <f t="shared" si="2"/>
        <v>2.503790683</v>
      </c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</row>
    <row r="14">
      <c r="A14" s="59">
        <v>130.0</v>
      </c>
      <c r="B14" s="4">
        <v>173.0</v>
      </c>
      <c r="C14" s="3">
        <v>70.0</v>
      </c>
      <c r="D14" s="4">
        <v>100.66</v>
      </c>
      <c r="E14" s="3">
        <v>70.0</v>
      </c>
      <c r="F14" s="4">
        <v>107.74</v>
      </c>
      <c r="G14" s="3">
        <v>70.0</v>
      </c>
      <c r="H14" s="5">
        <v>103.524</v>
      </c>
      <c r="I14" s="59">
        <f t="shared" si="3"/>
        <v>180.42528</v>
      </c>
      <c r="J14" s="5">
        <f t="shared" si="4"/>
        <v>7.42528</v>
      </c>
      <c r="K14" s="5">
        <f t="shared" si="5"/>
        <v>0.04115432161</v>
      </c>
      <c r="L14" s="5"/>
      <c r="M14" s="5"/>
      <c r="N14" s="5"/>
      <c r="O14" s="5"/>
      <c r="P14" s="5"/>
      <c r="Q14" s="5"/>
      <c r="R14" s="5"/>
      <c r="S14" s="5"/>
      <c r="T14" s="60"/>
      <c r="U14" s="59">
        <v>130.0</v>
      </c>
      <c r="V14" s="5">
        <f t="shared" si="6"/>
        <v>146.6610354</v>
      </c>
      <c r="W14" s="5">
        <f t="shared" si="7"/>
        <v>-26.33896456</v>
      </c>
      <c r="X14" s="5">
        <f t="shared" si="8"/>
        <v>-0.1795907446</v>
      </c>
      <c r="Y14" s="5"/>
      <c r="Z14" s="5"/>
      <c r="AA14" s="5"/>
      <c r="AB14" s="5"/>
      <c r="AC14" s="5"/>
      <c r="AD14" s="5"/>
      <c r="AE14" s="5"/>
      <c r="AF14" s="5"/>
      <c r="AG14" s="5"/>
      <c r="AH14" s="60"/>
      <c r="AI14" s="59">
        <f t="shared" si="9"/>
        <v>198.7767266</v>
      </c>
      <c r="AJ14" s="5">
        <f t="shared" si="10"/>
        <v>25.77672658</v>
      </c>
      <c r="AK14" s="5"/>
      <c r="AL14" s="5">
        <f t="shared" si="11"/>
        <v>122.32576</v>
      </c>
      <c r="AM14" s="5">
        <f t="shared" si="12"/>
        <v>21.66576003</v>
      </c>
      <c r="AN14" s="5"/>
      <c r="AO14" s="5">
        <f t="shared" si="13"/>
        <v>127.6088376</v>
      </c>
      <c r="AP14" s="5">
        <f t="shared" si="14"/>
        <v>19.86883755</v>
      </c>
      <c r="AQ14" s="5"/>
      <c r="AR14" s="5">
        <f t="shared" si="15"/>
        <v>127.6088376</v>
      </c>
      <c r="AS14" s="5">
        <f t="shared" si="16"/>
        <v>24.08483755</v>
      </c>
      <c r="AT14" s="5"/>
      <c r="AU14" s="59"/>
      <c r="AV14" s="5">
        <v>130.0</v>
      </c>
      <c r="AW14" s="5">
        <f t="shared" si="17"/>
        <v>189.3692</v>
      </c>
      <c r="AX14" s="5">
        <f t="shared" si="18"/>
        <v>16.3692</v>
      </c>
      <c r="AY14" s="5"/>
      <c r="AZ14" s="5">
        <f t="shared" si="30"/>
        <v>78.9032</v>
      </c>
      <c r="BA14" s="5">
        <f t="shared" si="19"/>
        <v>-21.7568</v>
      </c>
      <c r="BB14" s="5"/>
      <c r="BC14" s="5"/>
      <c r="BD14" s="60"/>
      <c r="BE14" s="59">
        <v>130.0</v>
      </c>
      <c r="BF14" s="5">
        <f t="shared" si="20"/>
        <v>183.14016</v>
      </c>
      <c r="BG14" s="5">
        <f t="shared" si="21"/>
        <v>10.14016</v>
      </c>
      <c r="BH14" s="5"/>
      <c r="BI14" s="5"/>
      <c r="BJ14" s="5"/>
      <c r="BK14" s="5"/>
      <c r="BL14" s="5"/>
      <c r="BM14" s="5"/>
      <c r="BN14" s="5"/>
      <c r="BO14" s="5"/>
      <c r="BP14" s="60"/>
      <c r="BQ14" s="59"/>
      <c r="BR14" s="5"/>
      <c r="BS14" s="5">
        <f t="shared" si="22"/>
        <v>185.9783511</v>
      </c>
      <c r="BT14" s="5">
        <f t="shared" si="23"/>
        <v>12.97835107</v>
      </c>
      <c r="CA14" s="60"/>
      <c r="CB14" s="59">
        <v>130.0</v>
      </c>
      <c r="CC14" s="5">
        <f t="shared" si="24"/>
        <v>188.28016</v>
      </c>
      <c r="CD14" s="5">
        <f t="shared" si="25"/>
        <v>15.28016</v>
      </c>
      <c r="CE14" s="5"/>
      <c r="CF14" s="5"/>
      <c r="CG14" s="5"/>
      <c r="CH14" s="5"/>
      <c r="CI14" s="5"/>
      <c r="CJ14" s="5"/>
      <c r="CK14" s="5"/>
      <c r="CL14" s="5"/>
      <c r="CM14" s="60"/>
      <c r="CN14" s="59"/>
      <c r="CO14" s="5">
        <f t="shared" si="26"/>
        <v>184.0779952</v>
      </c>
      <c r="CP14" s="5">
        <f t="shared" si="27"/>
        <v>11.0779952</v>
      </c>
      <c r="CQ14" s="5"/>
      <c r="CR14" s="5"/>
      <c r="CS14" s="5"/>
      <c r="CT14" s="5"/>
      <c r="CU14" s="5"/>
      <c r="CV14" s="5"/>
      <c r="CY14" s="42">
        <f t="shared" si="28"/>
        <v>175.9847698</v>
      </c>
      <c r="CZ14">
        <f t="shared" si="29"/>
        <v>2.984769763</v>
      </c>
      <c r="DD14" s="5"/>
      <c r="DE14" s="5"/>
      <c r="DF14" s="5"/>
      <c r="DG14" s="5"/>
      <c r="DH14" s="5"/>
      <c r="DI14" s="5"/>
      <c r="DJ14" s="61"/>
      <c r="DK14" s="58">
        <v>130.0</v>
      </c>
      <c r="DL14" s="58">
        <v>560.0</v>
      </c>
      <c r="DM14" s="58">
        <v>4.0</v>
      </c>
      <c r="DN14" s="58">
        <v>173.0</v>
      </c>
      <c r="DP14" s="5"/>
      <c r="DQ14" s="58">
        <v>4.0</v>
      </c>
      <c r="DR14">
        <f t="shared" si="1"/>
        <v>1.587401052</v>
      </c>
      <c r="DS14" s="5"/>
      <c r="DT14" s="5"/>
      <c r="DU14" s="5"/>
      <c r="DV14" s="58">
        <v>330.0</v>
      </c>
      <c r="DW14">
        <f t="shared" si="2"/>
        <v>2.51851394</v>
      </c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</row>
    <row r="15">
      <c r="A15" s="59">
        <v>140.0</v>
      </c>
      <c r="B15" s="4">
        <v>184.0</v>
      </c>
      <c r="C15" s="3">
        <v>80.0</v>
      </c>
      <c r="D15" s="4">
        <v>121.7036</v>
      </c>
      <c r="E15" s="3">
        <v>80.0</v>
      </c>
      <c r="F15" s="4">
        <v>123.44</v>
      </c>
      <c r="G15" s="3">
        <v>80.0</v>
      </c>
      <c r="H15" s="5">
        <v>112.21</v>
      </c>
      <c r="I15" s="59">
        <f t="shared" si="3"/>
        <v>194.73928</v>
      </c>
      <c r="J15" s="5">
        <f t="shared" si="4"/>
        <v>10.73928</v>
      </c>
      <c r="K15" s="5">
        <f t="shared" si="5"/>
        <v>0.05514696367</v>
      </c>
      <c r="L15" s="5"/>
      <c r="M15" s="5"/>
      <c r="N15" s="5"/>
      <c r="O15" s="5"/>
      <c r="P15" s="5"/>
      <c r="Q15" s="5"/>
      <c r="R15" s="5"/>
      <c r="S15" s="5"/>
      <c r="T15" s="60"/>
      <c r="U15" s="59">
        <v>140.0</v>
      </c>
      <c r="V15" s="5">
        <f t="shared" si="6"/>
        <v>159.3763448</v>
      </c>
      <c r="W15" s="5">
        <f t="shared" si="7"/>
        <v>-24.62365523</v>
      </c>
      <c r="X15" s="5">
        <f t="shared" si="8"/>
        <v>-0.1545000625</v>
      </c>
      <c r="Y15" s="5"/>
      <c r="Z15" s="5"/>
      <c r="AA15" s="5"/>
      <c r="AB15" s="5"/>
      <c r="AC15" s="5"/>
      <c r="AD15" s="5"/>
      <c r="AE15" s="5"/>
      <c r="AF15" s="5"/>
      <c r="AG15" s="5"/>
      <c r="AH15" s="60"/>
      <c r="AI15" s="59">
        <f t="shared" si="9"/>
        <v>214.067244</v>
      </c>
      <c r="AJ15" s="5">
        <f t="shared" si="10"/>
        <v>30.06724401</v>
      </c>
      <c r="AK15" s="5"/>
      <c r="AL15" s="5">
        <f t="shared" si="11"/>
        <v>139.8008686</v>
      </c>
      <c r="AM15" s="5">
        <f t="shared" si="12"/>
        <v>18.0972686</v>
      </c>
      <c r="AN15" s="5"/>
      <c r="AO15" s="5">
        <f t="shared" si="13"/>
        <v>145.8386715</v>
      </c>
      <c r="AP15" s="5">
        <f t="shared" si="14"/>
        <v>22.39867149</v>
      </c>
      <c r="AQ15" s="5"/>
      <c r="AR15" s="5">
        <f t="shared" si="15"/>
        <v>145.8386715</v>
      </c>
      <c r="AS15" s="5">
        <f t="shared" si="16"/>
        <v>33.62867149</v>
      </c>
      <c r="AT15" s="5"/>
      <c r="AU15" s="59"/>
      <c r="AV15" s="5">
        <v>140.0</v>
      </c>
      <c r="AW15" s="5">
        <f t="shared" si="17"/>
        <v>204.7752</v>
      </c>
      <c r="AX15" s="5">
        <f t="shared" si="18"/>
        <v>20.7752</v>
      </c>
      <c r="AY15" s="5"/>
      <c r="AZ15" s="5">
        <f t="shared" si="30"/>
        <v>93.6132</v>
      </c>
      <c r="BA15" s="5">
        <f t="shared" si="19"/>
        <v>-28.0904</v>
      </c>
      <c r="BB15" s="5"/>
      <c r="BC15" s="5"/>
      <c r="BD15" s="60"/>
      <c r="BE15" s="59">
        <v>140.0</v>
      </c>
      <c r="BF15" s="5">
        <f t="shared" si="20"/>
        <v>197.37416</v>
      </c>
      <c r="BG15" s="5">
        <f t="shared" si="21"/>
        <v>13.37416</v>
      </c>
      <c r="BH15" s="5"/>
      <c r="BI15" s="5"/>
      <c r="BJ15" s="5"/>
      <c r="BK15" s="5"/>
      <c r="BL15" s="5"/>
      <c r="BM15" s="5"/>
      <c r="BN15" s="5"/>
      <c r="BO15" s="5"/>
      <c r="BP15" s="60"/>
      <c r="BQ15" s="59"/>
      <c r="BR15" s="5"/>
      <c r="BS15" s="5">
        <f t="shared" si="22"/>
        <v>200.1273511</v>
      </c>
      <c r="BT15" s="5">
        <f t="shared" si="23"/>
        <v>16.12735107</v>
      </c>
      <c r="CA15" s="60"/>
      <c r="CB15" s="59">
        <v>140.0</v>
      </c>
      <c r="CC15" s="5">
        <f t="shared" si="24"/>
        <v>202.51416</v>
      </c>
      <c r="CD15" s="5">
        <f t="shared" si="25"/>
        <v>18.51416</v>
      </c>
      <c r="CE15" s="5"/>
      <c r="CF15" s="5"/>
      <c r="CG15" s="5"/>
      <c r="CH15" s="5"/>
      <c r="CI15" s="5"/>
      <c r="CJ15" s="5"/>
      <c r="CK15" s="5"/>
      <c r="CL15" s="5"/>
      <c r="CM15" s="60"/>
      <c r="CN15" s="59"/>
      <c r="CO15" s="5">
        <f t="shared" si="26"/>
        <v>198.2829952</v>
      </c>
      <c r="CP15" s="5">
        <f t="shared" si="27"/>
        <v>14.2829952</v>
      </c>
      <c r="CQ15" s="5"/>
      <c r="CR15" s="5"/>
      <c r="CS15" s="5"/>
      <c r="CT15" s="5"/>
      <c r="CU15" s="5"/>
      <c r="CV15" s="5"/>
      <c r="CY15" s="42">
        <f t="shared" si="28"/>
        <v>193.8552531</v>
      </c>
      <c r="CZ15">
        <f t="shared" si="29"/>
        <v>9.855253135</v>
      </c>
      <c r="DD15" s="5"/>
      <c r="DE15" s="5"/>
      <c r="DF15" s="5"/>
      <c r="DG15" s="5"/>
      <c r="DH15" s="5"/>
      <c r="DI15" s="5"/>
      <c r="DJ15" s="61"/>
      <c r="DK15" s="58">
        <v>140.0</v>
      </c>
      <c r="DL15" s="58">
        <v>560.0</v>
      </c>
      <c r="DM15" s="58">
        <v>4.0</v>
      </c>
      <c r="DN15" s="58">
        <v>184.0</v>
      </c>
      <c r="DP15" s="5"/>
      <c r="DQ15" s="58">
        <v>4.0</v>
      </c>
      <c r="DR15">
        <f t="shared" si="1"/>
        <v>1.587401052</v>
      </c>
      <c r="DS15" s="5"/>
      <c r="DT15" s="5"/>
      <c r="DU15" s="5"/>
      <c r="DV15" s="58">
        <v>461.0</v>
      </c>
      <c r="DW15">
        <f t="shared" si="2"/>
        <v>2.663700925</v>
      </c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</row>
    <row r="16">
      <c r="A16" s="59">
        <v>150.0</v>
      </c>
      <c r="B16" s="4">
        <v>210.0</v>
      </c>
      <c r="C16" s="3">
        <v>90.0</v>
      </c>
      <c r="D16" s="4">
        <v>133.06</v>
      </c>
      <c r="E16" s="3">
        <v>90.0</v>
      </c>
      <c r="F16" s="4">
        <v>156.32</v>
      </c>
      <c r="G16" s="3">
        <v>90.0</v>
      </c>
      <c r="H16" s="5">
        <v>137.75</v>
      </c>
      <c r="I16" s="59">
        <f t="shared" si="3"/>
        <v>209.05328</v>
      </c>
      <c r="J16" s="5">
        <f t="shared" si="4"/>
        <v>-0.94672</v>
      </c>
      <c r="K16" s="5">
        <f t="shared" si="5"/>
        <v>-0.004528606296</v>
      </c>
      <c r="L16" s="5"/>
      <c r="M16" s="5"/>
      <c r="N16" s="5"/>
      <c r="O16" s="5"/>
      <c r="P16" s="5"/>
      <c r="Q16" s="5"/>
      <c r="R16" s="5"/>
      <c r="S16" s="5"/>
      <c r="T16" s="60"/>
      <c r="U16" s="59">
        <v>150.0</v>
      </c>
      <c r="V16" s="5">
        <f t="shared" si="6"/>
        <v>189.930652</v>
      </c>
      <c r="W16" s="5">
        <f t="shared" si="7"/>
        <v>-20.06934802</v>
      </c>
      <c r="X16" s="5">
        <f t="shared" si="8"/>
        <v>-0.1056667147</v>
      </c>
      <c r="Y16" s="5"/>
      <c r="Z16" s="5"/>
      <c r="AA16" s="5"/>
      <c r="AB16" s="5"/>
      <c r="AC16" s="5"/>
      <c r="AD16" s="5"/>
      <c r="AE16" s="5"/>
      <c r="AF16" s="5"/>
      <c r="AG16" s="5"/>
      <c r="AH16" s="60"/>
      <c r="AI16" s="59">
        <f t="shared" si="9"/>
        <v>229.3577614</v>
      </c>
      <c r="AJ16" s="5">
        <f t="shared" si="10"/>
        <v>19.35776144</v>
      </c>
      <c r="AK16" s="5"/>
      <c r="AL16" s="5">
        <f t="shared" si="11"/>
        <v>157.2759772</v>
      </c>
      <c r="AM16" s="5">
        <f t="shared" si="12"/>
        <v>24.21597718</v>
      </c>
      <c r="AN16" s="5"/>
      <c r="AO16" s="5">
        <f t="shared" si="13"/>
        <v>164.0685054</v>
      </c>
      <c r="AP16" s="5">
        <f t="shared" si="14"/>
        <v>7.748505425</v>
      </c>
      <c r="AQ16" s="5"/>
      <c r="AR16" s="5">
        <f t="shared" si="15"/>
        <v>164.0685054</v>
      </c>
      <c r="AS16" s="5">
        <f t="shared" si="16"/>
        <v>26.31850543</v>
      </c>
      <c r="AT16" s="5"/>
      <c r="AU16" s="59"/>
      <c r="AV16" s="5">
        <v>150.0</v>
      </c>
      <c r="AW16" s="5">
        <f t="shared" si="17"/>
        <v>220.1812</v>
      </c>
      <c r="AX16" s="5">
        <f t="shared" si="18"/>
        <v>10.1812</v>
      </c>
      <c r="AY16" s="5"/>
      <c r="AZ16" s="5">
        <f t="shared" si="30"/>
        <v>108.3232</v>
      </c>
      <c r="BA16" s="5">
        <f t="shared" si="19"/>
        <v>-24.7368</v>
      </c>
      <c r="BB16" s="5"/>
      <c r="BC16" s="5"/>
      <c r="BD16" s="60"/>
      <c r="BE16" s="59">
        <v>150.0</v>
      </c>
      <c r="BF16" s="5">
        <f t="shared" si="20"/>
        <v>211.60816</v>
      </c>
      <c r="BG16" s="5">
        <f t="shared" si="21"/>
        <v>1.60816</v>
      </c>
      <c r="BH16" s="5"/>
      <c r="BI16" s="5"/>
      <c r="BJ16" s="5"/>
      <c r="BK16" s="5"/>
      <c r="BL16" s="5"/>
      <c r="BM16" s="5"/>
      <c r="BN16" s="5"/>
      <c r="BO16" s="5"/>
      <c r="BP16" s="60"/>
      <c r="BQ16" s="59"/>
      <c r="BR16" s="5"/>
      <c r="BS16" s="5">
        <f t="shared" si="22"/>
        <v>214.2763511</v>
      </c>
      <c r="BT16" s="5">
        <f t="shared" si="23"/>
        <v>4.276351073</v>
      </c>
      <c r="CA16" s="60"/>
      <c r="CB16" s="59">
        <v>150.0</v>
      </c>
      <c r="CC16" s="5">
        <f t="shared" si="24"/>
        <v>216.74816</v>
      </c>
      <c r="CD16" s="5">
        <f t="shared" si="25"/>
        <v>6.74816</v>
      </c>
      <c r="CE16" s="5"/>
      <c r="CF16" s="5"/>
      <c r="CG16" s="5"/>
      <c r="CH16" s="5"/>
      <c r="CI16" s="5"/>
      <c r="CJ16" s="5"/>
      <c r="CK16" s="5"/>
      <c r="CL16" s="5"/>
      <c r="CM16" s="60"/>
      <c r="CN16" s="59"/>
      <c r="CO16" s="5">
        <f t="shared" si="26"/>
        <v>212.4879952</v>
      </c>
      <c r="CP16" s="5">
        <f t="shared" si="27"/>
        <v>2.4879952</v>
      </c>
      <c r="CQ16" s="5"/>
      <c r="CR16" s="5"/>
      <c r="CS16" s="5"/>
      <c r="CT16" s="5"/>
      <c r="CU16" s="5"/>
      <c r="CV16" s="5"/>
      <c r="CY16" s="42">
        <f t="shared" si="28"/>
        <v>212.1084071</v>
      </c>
      <c r="CZ16">
        <f t="shared" si="29"/>
        <v>2.108407069</v>
      </c>
      <c r="DD16" s="5"/>
      <c r="DE16" s="5"/>
      <c r="DF16" s="5"/>
      <c r="DG16" s="5"/>
      <c r="DH16" s="5"/>
      <c r="DI16" s="5"/>
      <c r="DJ16" s="61"/>
      <c r="DK16" s="58">
        <v>150.0</v>
      </c>
      <c r="DL16" s="58">
        <v>560.0</v>
      </c>
      <c r="DM16" s="58">
        <v>4.0</v>
      </c>
      <c r="DN16" s="58">
        <v>210.0</v>
      </c>
      <c r="DP16" s="5"/>
      <c r="DQ16" s="58">
        <v>4.0</v>
      </c>
      <c r="DR16">
        <f t="shared" si="1"/>
        <v>1.587401052</v>
      </c>
      <c r="DS16" s="5"/>
      <c r="DT16" s="5"/>
      <c r="DU16" s="5"/>
      <c r="DV16" s="58">
        <v>562.0</v>
      </c>
      <c r="DW16">
        <f t="shared" si="2"/>
        <v>2.749736316</v>
      </c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</row>
    <row r="17">
      <c r="A17" s="59">
        <v>200.0</v>
      </c>
      <c r="B17" s="4">
        <v>319.0</v>
      </c>
      <c r="C17" s="3">
        <v>100.0</v>
      </c>
      <c r="D17" s="4">
        <v>137.521</v>
      </c>
      <c r="E17" s="3">
        <v>100.0</v>
      </c>
      <c r="F17" s="4">
        <v>181.0</v>
      </c>
      <c r="G17" s="3">
        <v>100.0</v>
      </c>
      <c r="H17" s="5">
        <v>186.57</v>
      </c>
      <c r="I17" s="59">
        <f t="shared" si="3"/>
        <v>280.62328</v>
      </c>
      <c r="J17" s="5">
        <f t="shared" si="4"/>
        <v>-38.37672</v>
      </c>
      <c r="K17" s="5">
        <f t="shared" si="5"/>
        <v>-0.136755297</v>
      </c>
      <c r="L17" s="5"/>
      <c r="M17" s="5"/>
      <c r="N17" s="5"/>
      <c r="O17" s="5"/>
      <c r="P17" s="5"/>
      <c r="Q17" s="5"/>
      <c r="R17" s="5"/>
      <c r="S17" s="5"/>
      <c r="T17" s="60"/>
      <c r="U17" s="59">
        <v>200.0</v>
      </c>
      <c r="V17" s="5">
        <f t="shared" si="6"/>
        <v>323.5792634</v>
      </c>
      <c r="W17" s="5">
        <f t="shared" si="7"/>
        <v>4.579263371</v>
      </c>
      <c r="X17" s="5">
        <f t="shared" si="8"/>
        <v>0.01415190616</v>
      </c>
      <c r="Y17" s="5"/>
      <c r="Z17" s="5"/>
      <c r="AA17" s="5"/>
      <c r="AB17" s="5"/>
      <c r="AC17" s="5"/>
      <c r="AD17" s="5"/>
      <c r="AE17" s="5"/>
      <c r="AF17" s="5"/>
      <c r="AG17" s="5"/>
      <c r="AH17" s="60"/>
      <c r="AI17" s="59">
        <f t="shared" si="9"/>
        <v>305.8103486</v>
      </c>
      <c r="AJ17" s="5">
        <f t="shared" si="10"/>
        <v>-13.18965141</v>
      </c>
      <c r="AK17" s="5"/>
      <c r="AL17" s="5">
        <f t="shared" si="11"/>
        <v>174.7510858</v>
      </c>
      <c r="AM17" s="5">
        <f t="shared" si="12"/>
        <v>37.23008575</v>
      </c>
      <c r="AN17" s="5"/>
      <c r="AO17" s="5">
        <f t="shared" si="13"/>
        <v>182.2983394</v>
      </c>
      <c r="AP17" s="5">
        <f t="shared" si="14"/>
        <v>1.298339361</v>
      </c>
      <c r="AQ17" s="5"/>
      <c r="AR17" s="5">
        <f t="shared" si="15"/>
        <v>182.2983394</v>
      </c>
      <c r="AS17" s="5">
        <f t="shared" si="16"/>
        <v>-4.271660639</v>
      </c>
      <c r="AT17" s="5"/>
      <c r="AU17" s="59"/>
      <c r="AV17" s="5">
        <v>200.0</v>
      </c>
      <c r="AW17" s="5">
        <f t="shared" si="17"/>
        <v>297.2112</v>
      </c>
      <c r="AX17" s="5">
        <f t="shared" si="18"/>
        <v>-21.7888</v>
      </c>
      <c r="AY17" s="5"/>
      <c r="AZ17" s="5">
        <f t="shared" si="30"/>
        <v>123.0332</v>
      </c>
      <c r="BA17" s="5">
        <f t="shared" si="19"/>
        <v>-14.4878</v>
      </c>
      <c r="BB17" s="5"/>
      <c r="BC17" s="5"/>
      <c r="BD17" s="60"/>
      <c r="BE17" s="59">
        <v>200.0</v>
      </c>
      <c r="BF17" s="5">
        <f t="shared" si="20"/>
        <v>282.77816</v>
      </c>
      <c r="BG17" s="5">
        <f t="shared" si="21"/>
        <v>-36.22184</v>
      </c>
      <c r="BH17" s="5"/>
      <c r="BI17" s="5"/>
      <c r="BJ17" s="5"/>
      <c r="BK17" s="5"/>
      <c r="BL17" s="5"/>
      <c r="BM17" s="5"/>
      <c r="BN17" s="5"/>
      <c r="BO17" s="5"/>
      <c r="BP17" s="60"/>
      <c r="BQ17" s="59"/>
      <c r="BR17" s="5"/>
      <c r="BS17" s="5">
        <f t="shared" si="22"/>
        <v>285.0213511</v>
      </c>
      <c r="BT17" s="5">
        <f t="shared" si="23"/>
        <v>-33.97864893</v>
      </c>
      <c r="CA17" s="60"/>
      <c r="CB17" s="59">
        <v>200.0</v>
      </c>
      <c r="CC17" s="5">
        <f t="shared" si="24"/>
        <v>287.91816</v>
      </c>
      <c r="CD17" s="5">
        <f t="shared" si="25"/>
        <v>-31.08184</v>
      </c>
      <c r="CE17" s="5"/>
      <c r="CF17" s="5"/>
      <c r="CG17" s="5"/>
      <c r="CH17" s="5"/>
      <c r="CI17" s="5"/>
      <c r="CJ17" s="5"/>
      <c r="CK17" s="5"/>
      <c r="CL17" s="5"/>
      <c r="CM17" s="60"/>
      <c r="CN17" s="59"/>
      <c r="CO17" s="5">
        <f t="shared" si="26"/>
        <v>283.5129952</v>
      </c>
      <c r="CP17" s="5">
        <f t="shared" si="27"/>
        <v>-35.4870048</v>
      </c>
      <c r="CQ17" s="5"/>
      <c r="CR17" s="5"/>
      <c r="CS17" s="5"/>
      <c r="CT17" s="5"/>
      <c r="CU17" s="5"/>
      <c r="CV17" s="5"/>
      <c r="CY17" s="42">
        <f t="shared" si="28"/>
        <v>308.5410463</v>
      </c>
      <c r="CZ17">
        <f t="shared" si="29"/>
        <v>-10.45895366</v>
      </c>
      <c r="DD17" s="5"/>
      <c r="DE17" s="5"/>
      <c r="DF17" s="5"/>
      <c r="DG17" s="5"/>
      <c r="DH17" s="5"/>
      <c r="DI17" s="5"/>
      <c r="DJ17" s="61"/>
      <c r="DK17" s="58">
        <v>200.0</v>
      </c>
      <c r="DL17" s="58">
        <v>560.0</v>
      </c>
      <c r="DM17" s="58">
        <v>4.0</v>
      </c>
      <c r="DN17" s="58">
        <v>319.0</v>
      </c>
      <c r="DP17" s="5"/>
      <c r="DQ17" s="58">
        <v>4.0</v>
      </c>
      <c r="DR17">
        <f t="shared" si="1"/>
        <v>1.587401052</v>
      </c>
      <c r="DS17" s="5"/>
      <c r="DT17" s="5"/>
      <c r="DU17" s="5"/>
      <c r="DV17" s="58">
        <v>880.0</v>
      </c>
      <c r="DW17">
        <f t="shared" si="2"/>
        <v>2.944482672</v>
      </c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</row>
    <row r="18">
      <c r="A18" s="59">
        <v>250.0</v>
      </c>
      <c r="B18" s="4">
        <v>330.0</v>
      </c>
      <c r="C18" s="3">
        <v>110.0</v>
      </c>
      <c r="D18" s="4">
        <f>203.4</f>
        <v>203.4</v>
      </c>
      <c r="E18" s="3">
        <v>110.0</v>
      </c>
      <c r="F18" s="4">
        <v>203.58</v>
      </c>
      <c r="G18" s="3">
        <v>110.0</v>
      </c>
      <c r="H18" s="5">
        <v>225.08</v>
      </c>
      <c r="I18" s="59">
        <f t="shared" si="3"/>
        <v>352.19328</v>
      </c>
      <c r="J18" s="5">
        <f t="shared" si="4"/>
        <v>22.19328</v>
      </c>
      <c r="K18" s="5">
        <f t="shared" si="5"/>
        <v>0.06301449023</v>
      </c>
      <c r="L18" s="5"/>
      <c r="M18" s="5"/>
      <c r="N18" s="5"/>
      <c r="O18" s="5"/>
      <c r="P18" s="5"/>
      <c r="Q18" s="5"/>
      <c r="R18" s="5"/>
      <c r="S18" s="5"/>
      <c r="T18" s="60"/>
      <c r="U18" s="5"/>
      <c r="V18" s="5">
        <f t="shared" si="6"/>
        <v>337.4401979</v>
      </c>
      <c r="W18" s="5">
        <f t="shared" si="7"/>
        <v>7.440197937</v>
      </c>
      <c r="X18" s="5">
        <f t="shared" si="8"/>
        <v>0.0220489378</v>
      </c>
      <c r="Y18" s="5"/>
      <c r="Z18" s="5"/>
      <c r="AA18" s="5"/>
      <c r="AB18" s="5"/>
      <c r="AC18" s="5"/>
      <c r="AD18" s="5"/>
      <c r="AE18" s="5"/>
      <c r="AF18" s="5"/>
      <c r="AG18" s="5"/>
      <c r="AH18" s="60"/>
      <c r="AI18" s="59">
        <f t="shared" si="9"/>
        <v>382.2629357</v>
      </c>
      <c r="AJ18" s="5">
        <f t="shared" si="10"/>
        <v>52.26293573</v>
      </c>
      <c r="AK18" s="5"/>
      <c r="AL18" s="5">
        <f t="shared" si="11"/>
        <v>192.2261943</v>
      </c>
      <c r="AM18" s="5">
        <f t="shared" si="12"/>
        <v>-11.17380567</v>
      </c>
      <c r="AN18" s="5"/>
      <c r="AO18" s="5">
        <f t="shared" si="13"/>
        <v>200.5281733</v>
      </c>
      <c r="AP18" s="5">
        <f t="shared" si="14"/>
        <v>-3.051826702</v>
      </c>
      <c r="AQ18" s="5"/>
      <c r="AR18" s="5">
        <f t="shared" si="15"/>
        <v>200.5281733</v>
      </c>
      <c r="AS18" s="5">
        <f t="shared" si="16"/>
        <v>-24.5518267</v>
      </c>
      <c r="AT18" s="60"/>
      <c r="AU18" s="59"/>
      <c r="AV18" s="5"/>
      <c r="AW18" s="5">
        <f t="shared" si="17"/>
        <v>374.2412</v>
      </c>
      <c r="AX18" s="5">
        <f t="shared" si="18"/>
        <v>44.2412</v>
      </c>
      <c r="AY18" s="5"/>
      <c r="AZ18" s="5">
        <f t="shared" si="30"/>
        <v>137.7432</v>
      </c>
      <c r="BA18" s="5">
        <f t="shared" si="19"/>
        <v>-65.6568</v>
      </c>
      <c r="BB18" s="5"/>
      <c r="BC18" s="5"/>
      <c r="BD18" s="60"/>
      <c r="BE18" s="59"/>
      <c r="BF18" s="5">
        <f t="shared" si="20"/>
        <v>353.94816</v>
      </c>
      <c r="BG18" s="5">
        <f t="shared" si="21"/>
        <v>23.94816</v>
      </c>
      <c r="BH18" s="5"/>
      <c r="BI18" s="5"/>
      <c r="BJ18" s="5"/>
      <c r="BK18" s="5"/>
      <c r="BL18" s="5"/>
      <c r="BM18" s="5"/>
      <c r="BN18" s="5"/>
      <c r="BO18" s="5"/>
      <c r="BP18" s="60"/>
      <c r="BQ18" s="59"/>
      <c r="BR18" s="5"/>
      <c r="BS18" s="5">
        <f t="shared" si="22"/>
        <v>355.7663511</v>
      </c>
      <c r="BT18" s="5">
        <f t="shared" si="23"/>
        <v>25.76635107</v>
      </c>
      <c r="CA18" s="60"/>
      <c r="CB18" s="59"/>
      <c r="CC18" s="5">
        <f t="shared" si="24"/>
        <v>359.08816</v>
      </c>
      <c r="CD18" s="5">
        <f t="shared" si="25"/>
        <v>29.08816</v>
      </c>
      <c r="CE18" s="5"/>
      <c r="CF18" s="5"/>
      <c r="CG18" s="5"/>
      <c r="CH18" s="5"/>
      <c r="CI18" s="5"/>
      <c r="CJ18" s="5"/>
      <c r="CK18" s="5"/>
      <c r="CL18" s="5"/>
      <c r="CM18" s="60"/>
      <c r="CN18" s="59"/>
      <c r="CO18" s="5"/>
      <c r="CP18" s="5"/>
      <c r="CQ18" s="5"/>
      <c r="CR18" s="5"/>
      <c r="CS18" s="5"/>
      <c r="CT18" s="5"/>
      <c r="CU18" s="5"/>
      <c r="CV18" s="5"/>
      <c r="CY18" s="42">
        <f t="shared" si="28"/>
        <v>412.4608386</v>
      </c>
      <c r="CZ18">
        <f t="shared" si="29"/>
        <v>82.46083859</v>
      </c>
      <c r="DD18" s="5"/>
      <c r="DE18" s="5"/>
      <c r="DF18" s="5"/>
      <c r="DG18" s="5"/>
      <c r="DH18" s="5"/>
      <c r="DI18" s="5"/>
      <c r="DJ18" s="61"/>
      <c r="DK18" s="58">
        <v>250.0</v>
      </c>
      <c r="DL18" s="58">
        <v>560.0</v>
      </c>
      <c r="DM18" s="58">
        <v>4.0</v>
      </c>
      <c r="DN18" s="58">
        <v>330.0</v>
      </c>
      <c r="DP18" s="5"/>
      <c r="DQ18" s="58">
        <v>4.0</v>
      </c>
      <c r="DR18">
        <f t="shared" si="1"/>
        <v>1.587401052</v>
      </c>
      <c r="DS18" s="5"/>
      <c r="DT18" s="5"/>
      <c r="DU18" s="5"/>
      <c r="DV18" s="58">
        <v>683.0</v>
      </c>
      <c r="DW18">
        <f t="shared" si="2"/>
        <v>2.834420704</v>
      </c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</row>
    <row r="19">
      <c r="A19" s="59">
        <v>300.0</v>
      </c>
      <c r="B19" s="4">
        <v>461.0</v>
      </c>
      <c r="C19" s="3">
        <v>120.0</v>
      </c>
      <c r="D19" s="4">
        <v>196.1173</v>
      </c>
      <c r="E19" s="3">
        <v>120.0</v>
      </c>
      <c r="F19" s="4">
        <v>188.66</v>
      </c>
      <c r="G19" s="3">
        <v>120.0</v>
      </c>
      <c r="H19" s="5">
        <v>244.468</v>
      </c>
      <c r="I19" s="59">
        <f t="shared" si="3"/>
        <v>423.76328</v>
      </c>
      <c r="J19" s="5">
        <f t="shared" si="4"/>
        <v>-37.23672</v>
      </c>
      <c r="K19" s="5">
        <f t="shared" si="5"/>
        <v>-0.08787151166</v>
      </c>
      <c r="L19" s="5"/>
      <c r="M19" s="5"/>
      <c r="N19" s="5"/>
      <c r="O19" s="5"/>
      <c r="P19" s="5"/>
      <c r="Q19" s="5"/>
      <c r="R19" s="5"/>
      <c r="S19" s="5"/>
      <c r="T19" s="60"/>
      <c r="U19" s="5"/>
      <c r="V19" s="5">
        <f t="shared" si="6"/>
        <v>506.0780659</v>
      </c>
      <c r="W19" s="5">
        <f t="shared" si="7"/>
        <v>45.07806587</v>
      </c>
      <c r="X19" s="5">
        <f t="shared" si="8"/>
        <v>0.08907334444</v>
      </c>
      <c r="Y19" s="5"/>
      <c r="Z19" s="5"/>
      <c r="AA19" s="5"/>
      <c r="AB19" s="5"/>
      <c r="AC19" s="5"/>
      <c r="AD19" s="5"/>
      <c r="AE19" s="5"/>
      <c r="AF19" s="5"/>
      <c r="AG19" s="5"/>
      <c r="AH19" s="60"/>
      <c r="AI19" s="59">
        <f t="shared" si="9"/>
        <v>458.7155229</v>
      </c>
      <c r="AJ19" s="5">
        <f t="shared" si="10"/>
        <v>-2.284477122</v>
      </c>
      <c r="AK19" s="5"/>
      <c r="AL19" s="5">
        <f t="shared" si="11"/>
        <v>209.7013029</v>
      </c>
      <c r="AM19" s="5">
        <f t="shared" si="12"/>
        <v>13.5840029</v>
      </c>
      <c r="AN19" s="5"/>
      <c r="AO19" s="5">
        <f t="shared" si="13"/>
        <v>218.7580072</v>
      </c>
      <c r="AP19" s="5">
        <f t="shared" si="14"/>
        <v>30.09800723</v>
      </c>
      <c r="AQ19" s="5"/>
      <c r="AR19" s="5">
        <f t="shared" si="15"/>
        <v>218.7580072</v>
      </c>
      <c r="AS19" s="5">
        <f t="shared" si="16"/>
        <v>-25.70999277</v>
      </c>
      <c r="AT19" s="60"/>
      <c r="AU19" s="59"/>
      <c r="AV19" s="5"/>
      <c r="AW19" s="5">
        <f t="shared" si="17"/>
        <v>451.2712</v>
      </c>
      <c r="AX19" s="5">
        <f t="shared" si="18"/>
        <v>-9.7288</v>
      </c>
      <c r="AY19" s="5"/>
      <c r="AZ19" s="5">
        <f t="shared" si="30"/>
        <v>152.4532</v>
      </c>
      <c r="BA19" s="5">
        <f t="shared" si="19"/>
        <v>-43.6641</v>
      </c>
      <c r="BB19" s="5"/>
      <c r="BC19" s="5"/>
      <c r="BD19" s="60"/>
      <c r="BE19" s="59"/>
      <c r="BF19" s="5">
        <f t="shared" si="20"/>
        <v>425.11816</v>
      </c>
      <c r="BG19" s="5">
        <f t="shared" si="21"/>
        <v>-35.88184</v>
      </c>
      <c r="BH19" s="5"/>
      <c r="BI19" s="5"/>
      <c r="BJ19" s="5"/>
      <c r="BK19" s="5"/>
      <c r="BL19" s="5"/>
      <c r="BM19" s="5"/>
      <c r="BN19" s="5"/>
      <c r="BO19" s="5"/>
      <c r="BP19" s="60"/>
      <c r="BQ19" s="59"/>
      <c r="BR19" s="5"/>
      <c r="BS19" s="5">
        <f t="shared" si="22"/>
        <v>426.5113511</v>
      </c>
      <c r="BT19" s="5">
        <f t="shared" si="23"/>
        <v>-34.48864893</v>
      </c>
      <c r="CA19" s="60"/>
      <c r="CB19" s="59"/>
      <c r="CC19" s="5">
        <f t="shared" si="24"/>
        <v>430.25816</v>
      </c>
      <c r="CD19" s="5">
        <f t="shared" si="25"/>
        <v>-30.74184</v>
      </c>
      <c r="CE19" s="5"/>
      <c r="CF19" s="5"/>
      <c r="CG19" s="5"/>
      <c r="CH19" s="5"/>
      <c r="CI19" s="5"/>
      <c r="CJ19" s="5"/>
      <c r="CK19" s="5"/>
      <c r="CL19" s="5"/>
      <c r="CM19" s="60"/>
      <c r="CN19" s="59"/>
      <c r="CO19" s="5"/>
      <c r="CP19" s="5"/>
      <c r="CQ19" s="5"/>
      <c r="CR19" s="5"/>
      <c r="CS19" s="5"/>
      <c r="CT19" s="5"/>
      <c r="CU19" s="5"/>
      <c r="CV19" s="5"/>
      <c r="CY19" s="42">
        <f t="shared" si="28"/>
        <v>522.765122</v>
      </c>
      <c r="CZ19">
        <f t="shared" si="29"/>
        <v>61.76512203</v>
      </c>
      <c r="DD19" s="5"/>
      <c r="DE19" s="5"/>
      <c r="DF19" s="5"/>
      <c r="DG19" s="5"/>
      <c r="DH19" s="5"/>
      <c r="DI19" s="5"/>
      <c r="DJ19" s="61"/>
      <c r="DK19" s="58">
        <v>300.0</v>
      </c>
      <c r="DL19" s="58">
        <v>560.0</v>
      </c>
      <c r="DM19" s="58">
        <v>4.0</v>
      </c>
      <c r="DN19" s="58">
        <v>461.0</v>
      </c>
      <c r="DP19" s="5"/>
      <c r="DQ19" s="58">
        <v>4.0</v>
      </c>
      <c r="DR19">
        <f t="shared" si="1"/>
        <v>1.587401052</v>
      </c>
      <c r="DS19" s="5"/>
      <c r="DT19" s="5"/>
      <c r="DU19" s="5"/>
      <c r="DV19" s="58">
        <v>683.0</v>
      </c>
      <c r="DW19">
        <f t="shared" si="2"/>
        <v>2.834420704</v>
      </c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</row>
    <row r="20">
      <c r="A20" s="59">
        <v>400.0</v>
      </c>
      <c r="B20" s="4">
        <v>562.0</v>
      </c>
      <c r="C20" s="3">
        <v>130.0</v>
      </c>
      <c r="D20" s="4"/>
      <c r="E20" s="3">
        <v>130.0</v>
      </c>
      <c r="F20" s="4">
        <v>208.38</v>
      </c>
      <c r="G20" s="3">
        <v>130.0</v>
      </c>
      <c r="H20" s="5">
        <v>225.191</v>
      </c>
      <c r="I20" s="59"/>
      <c r="J20" s="5"/>
      <c r="K20" s="5"/>
      <c r="L20" s="5"/>
      <c r="M20" s="5"/>
      <c r="N20" s="5"/>
      <c r="O20" s="5"/>
      <c r="P20" s="5"/>
      <c r="Q20" s="5"/>
      <c r="R20" s="5"/>
      <c r="S20" s="5"/>
      <c r="T20" s="60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0"/>
      <c r="AI20" s="59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60"/>
      <c r="AU20" s="59"/>
      <c r="AV20" s="5"/>
      <c r="AW20" s="5"/>
      <c r="AX20" s="5"/>
      <c r="AY20" s="5"/>
      <c r="AZ20" s="5"/>
      <c r="BA20" s="5"/>
      <c r="BB20" s="5"/>
      <c r="BC20" s="5"/>
      <c r="BD20" s="60"/>
      <c r="BE20" s="59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60"/>
      <c r="BQ20" s="59"/>
      <c r="BR20" s="5"/>
      <c r="BS20" s="5"/>
      <c r="CA20" s="60"/>
      <c r="CB20" s="59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60"/>
      <c r="CN20" s="59"/>
      <c r="CO20" s="5"/>
      <c r="CP20" s="5"/>
      <c r="CQ20" s="5"/>
      <c r="CR20" s="5"/>
      <c r="CS20" s="5"/>
      <c r="CT20" s="5"/>
      <c r="CU20" s="5"/>
      <c r="CV20" s="5"/>
      <c r="CY20" s="42">
        <f t="shared" si="28"/>
        <v>759.620009</v>
      </c>
      <c r="CZ20">
        <f t="shared" si="29"/>
        <v>197.620009</v>
      </c>
      <c r="DD20" s="5"/>
      <c r="DE20" s="5"/>
      <c r="DF20" s="5"/>
      <c r="DG20" s="5"/>
      <c r="DH20" s="5"/>
      <c r="DI20" s="5"/>
      <c r="DJ20" s="61"/>
      <c r="DK20" s="58">
        <v>400.0</v>
      </c>
      <c r="DL20" s="58">
        <v>560.0</v>
      </c>
      <c r="DM20" s="58">
        <v>4.0</v>
      </c>
      <c r="DN20" s="58">
        <v>562.0</v>
      </c>
      <c r="DP20" s="5"/>
      <c r="DQ20" s="58">
        <v>4.0</v>
      </c>
      <c r="DR20">
        <f t="shared" si="1"/>
        <v>1.587401052</v>
      </c>
      <c r="DS20" s="5"/>
      <c r="DT20" s="5"/>
      <c r="DU20" s="5"/>
      <c r="DV20" s="58">
        <v>1.414</v>
      </c>
      <c r="DW20">
        <f t="shared" si="2"/>
        <v>0.1504494095</v>
      </c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</row>
    <row r="21">
      <c r="A21" s="59">
        <v>500.0</v>
      </c>
      <c r="B21" s="4">
        <v>880.0</v>
      </c>
      <c r="C21" s="3">
        <v>140.0</v>
      </c>
      <c r="D21" s="4"/>
      <c r="E21" s="3">
        <v>140.0</v>
      </c>
      <c r="F21" s="5">
        <v>229.48</v>
      </c>
      <c r="G21" s="3">
        <v>140.0</v>
      </c>
      <c r="H21" s="5">
        <v>271.45</v>
      </c>
      <c r="I21" s="59"/>
      <c r="J21" s="5"/>
      <c r="K21" s="5"/>
      <c r="L21" s="5"/>
      <c r="M21" s="5"/>
      <c r="N21" s="5"/>
      <c r="O21" s="5"/>
      <c r="P21" s="5"/>
      <c r="Q21" s="5"/>
      <c r="R21" s="5"/>
      <c r="S21" s="5"/>
      <c r="T21" s="60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0"/>
      <c r="AI21" s="59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60"/>
      <c r="AU21" s="59"/>
      <c r="AV21" s="5"/>
      <c r="AW21" s="5"/>
      <c r="AX21" s="5"/>
      <c r="AY21" s="5"/>
      <c r="AZ21" s="5"/>
      <c r="BA21" s="5"/>
      <c r="BB21" s="5"/>
      <c r="BC21" s="5"/>
      <c r="BD21" s="60"/>
      <c r="BE21" s="59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60"/>
      <c r="BQ21" s="59"/>
      <c r="BR21" s="5"/>
      <c r="BS21" s="5"/>
      <c r="CA21" s="60"/>
      <c r="CB21" s="59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60"/>
      <c r="CN21" s="59"/>
      <c r="CO21" s="5"/>
      <c r="CP21" s="5"/>
      <c r="CQ21" s="5"/>
      <c r="CR21" s="5"/>
      <c r="CS21" s="5"/>
      <c r="CT21" s="5"/>
      <c r="CU21" s="5"/>
      <c r="CV21" s="5"/>
      <c r="CY21" s="42">
        <f t="shared" si="28"/>
        <v>1014.864611</v>
      </c>
      <c r="CZ21">
        <f t="shared" si="29"/>
        <v>134.8646112</v>
      </c>
      <c r="DD21" s="5"/>
      <c r="DE21" s="5"/>
      <c r="DF21" s="5"/>
      <c r="DG21" s="5"/>
      <c r="DH21" s="5"/>
      <c r="DI21" s="5"/>
      <c r="DJ21" s="61"/>
      <c r="DK21" s="58">
        <v>500.0</v>
      </c>
      <c r="DL21" s="58">
        <v>560.0</v>
      </c>
      <c r="DM21" s="58">
        <v>4.0</v>
      </c>
      <c r="DN21" s="58">
        <v>880.0</v>
      </c>
      <c r="DP21" s="5"/>
      <c r="DQ21" s="58">
        <v>4.0</v>
      </c>
      <c r="DR21">
        <f t="shared" si="1"/>
        <v>1.587401052</v>
      </c>
      <c r="DS21" s="5"/>
      <c r="DT21" s="5"/>
      <c r="DU21" s="5"/>
      <c r="DV21" s="58">
        <v>1.904</v>
      </c>
      <c r="DW21">
        <f t="shared" si="2"/>
        <v>0.279666944</v>
      </c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</row>
    <row r="22">
      <c r="A22" s="59">
        <v>500.0</v>
      </c>
      <c r="B22" s="4">
        <v>683.0</v>
      </c>
      <c r="C22" s="3">
        <v>150.0</v>
      </c>
      <c r="D22" s="4"/>
      <c r="E22" s="3">
        <v>150.0</v>
      </c>
      <c r="F22" s="4">
        <v>263.014</v>
      </c>
      <c r="G22" s="3">
        <v>150.0</v>
      </c>
      <c r="H22" s="5">
        <v>292.9271</v>
      </c>
      <c r="I22" s="59"/>
      <c r="J22" s="5"/>
      <c r="K22" s="5"/>
      <c r="L22" s="5"/>
      <c r="M22" s="5"/>
      <c r="N22" s="5"/>
      <c r="O22" s="5"/>
      <c r="P22" s="5"/>
      <c r="Q22" s="5"/>
      <c r="R22" s="5"/>
      <c r="S22" s="5"/>
      <c r="T22" s="60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0"/>
      <c r="AI22" s="59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60"/>
      <c r="AU22" s="59"/>
      <c r="AV22" s="5"/>
      <c r="AW22" s="5"/>
      <c r="AX22" s="5"/>
      <c r="AY22" s="5"/>
      <c r="AZ22" s="5"/>
      <c r="BA22" s="5"/>
      <c r="BB22" s="5"/>
      <c r="BC22" s="5"/>
      <c r="BD22" s="60"/>
      <c r="BE22" s="59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60"/>
      <c r="BQ22" s="59"/>
      <c r="BR22" s="5"/>
      <c r="BS22" s="5"/>
      <c r="CA22" s="60"/>
      <c r="CB22" s="59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60"/>
      <c r="CN22" s="59"/>
      <c r="CO22" s="5"/>
      <c r="CP22" s="5"/>
      <c r="CQ22" s="5"/>
      <c r="CR22" s="5"/>
      <c r="CS22" s="5"/>
      <c r="CT22" s="5"/>
      <c r="CU22" s="5"/>
      <c r="CV22" s="5"/>
      <c r="CY22" s="42">
        <f t="shared" si="28"/>
        <v>1014.864611</v>
      </c>
      <c r="CZ22">
        <f t="shared" si="29"/>
        <v>331.8646112</v>
      </c>
      <c r="DD22" s="5"/>
      <c r="DE22" s="5"/>
      <c r="DF22" s="5"/>
      <c r="DG22" s="5"/>
      <c r="DH22" s="5"/>
      <c r="DI22" s="5"/>
      <c r="DJ22" s="61"/>
      <c r="DK22" s="58">
        <v>500.0</v>
      </c>
      <c r="DL22" s="58">
        <v>560.0</v>
      </c>
      <c r="DM22" s="58">
        <v>4.0</v>
      </c>
      <c r="DN22" s="58">
        <v>683.0</v>
      </c>
      <c r="DP22" s="5"/>
      <c r="DQ22" s="58">
        <v>4.0</v>
      </c>
      <c r="DR22">
        <f t="shared" si="1"/>
        <v>1.587401052</v>
      </c>
      <c r="DS22" s="5"/>
      <c r="DT22" s="5"/>
      <c r="DU22" s="5"/>
      <c r="DV22" s="58">
        <v>2.194</v>
      </c>
      <c r="DW22">
        <f t="shared" si="2"/>
        <v>0.3412366232</v>
      </c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</row>
    <row r="23">
      <c r="A23" s="63">
        <v>500.0</v>
      </c>
      <c r="B23" s="8">
        <v>683.0</v>
      </c>
      <c r="C23" s="7"/>
      <c r="D23" s="8"/>
      <c r="E23" s="7"/>
      <c r="F23" s="8"/>
      <c r="G23" s="7"/>
      <c r="H23" s="64"/>
      <c r="I23" s="59"/>
      <c r="J23" s="5"/>
      <c r="K23" s="5"/>
      <c r="L23" s="5"/>
      <c r="M23" s="5"/>
      <c r="N23" s="5"/>
      <c r="O23" s="5"/>
      <c r="P23" s="5"/>
      <c r="Q23" s="5"/>
      <c r="R23" s="5"/>
      <c r="S23" s="5"/>
      <c r="T23" s="60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0"/>
      <c r="AI23" s="59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60"/>
      <c r="AU23" s="59"/>
      <c r="AV23" s="5"/>
      <c r="AW23" s="5"/>
      <c r="AX23" s="5"/>
      <c r="AY23" s="5"/>
      <c r="AZ23" s="5"/>
      <c r="BA23" s="5"/>
      <c r="BB23" s="5"/>
      <c r="BC23" s="5"/>
      <c r="BD23" s="60"/>
      <c r="BE23" s="59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60"/>
      <c r="BQ23" s="59"/>
      <c r="BR23" s="5"/>
      <c r="BS23" s="5"/>
      <c r="CA23" s="60"/>
      <c r="CB23" s="59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60"/>
      <c r="CN23" s="59"/>
      <c r="CO23" s="5"/>
      <c r="CP23" s="5"/>
      <c r="CQ23" s="5"/>
      <c r="CR23" s="5"/>
      <c r="CS23" s="5"/>
      <c r="CT23" s="5"/>
      <c r="CU23" s="5"/>
      <c r="CV23" s="5"/>
      <c r="CY23" s="42">
        <f t="shared" si="28"/>
        <v>1014.864611</v>
      </c>
      <c r="CZ23">
        <f t="shared" si="29"/>
        <v>331.8646112</v>
      </c>
      <c r="DD23" s="5"/>
      <c r="DE23" s="5"/>
      <c r="DF23" s="5"/>
      <c r="DG23" s="5"/>
      <c r="DH23" s="5"/>
      <c r="DI23" s="5"/>
      <c r="DJ23" s="61"/>
      <c r="DK23" s="58">
        <v>500.0</v>
      </c>
      <c r="DL23" s="58">
        <v>560.0</v>
      </c>
      <c r="DM23" s="58">
        <v>4.0</v>
      </c>
      <c r="DN23" s="58">
        <v>683.0</v>
      </c>
      <c r="DP23" s="5"/>
      <c r="DQ23" s="58">
        <v>4.0</v>
      </c>
      <c r="DR23">
        <f t="shared" si="1"/>
        <v>1.587401052</v>
      </c>
      <c r="DS23" s="5"/>
      <c r="DT23" s="5"/>
      <c r="DU23" s="5"/>
      <c r="DV23" s="58">
        <v>7.894</v>
      </c>
      <c r="DW23">
        <f t="shared" si="2"/>
        <v>0.8972971221</v>
      </c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</row>
    <row r="24">
      <c r="A24" s="59">
        <v>1000.0</v>
      </c>
      <c r="B24" s="5">
        <v>624.3</v>
      </c>
      <c r="C24" s="5"/>
      <c r="D24" s="5"/>
      <c r="E24" s="5"/>
      <c r="F24" s="5"/>
      <c r="G24" s="5"/>
      <c r="H24" s="5"/>
      <c r="I24" s="59"/>
      <c r="J24" s="5"/>
      <c r="K24" s="5"/>
      <c r="L24" s="5"/>
      <c r="M24" s="5"/>
      <c r="N24" s="5"/>
      <c r="O24" s="5"/>
      <c r="P24" s="5"/>
      <c r="Q24" s="5"/>
      <c r="R24" s="5"/>
      <c r="S24" s="5"/>
      <c r="T24" s="60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0"/>
      <c r="AI24" s="59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60"/>
      <c r="AU24" s="59"/>
      <c r="AV24" s="5"/>
      <c r="AW24" s="5"/>
      <c r="AX24" s="5"/>
      <c r="AY24" s="5"/>
      <c r="AZ24" s="5"/>
      <c r="BA24" s="5"/>
      <c r="BB24" s="5"/>
      <c r="BC24" s="5"/>
      <c r="BD24" s="60"/>
      <c r="BE24" s="59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60"/>
      <c r="BQ24" s="59"/>
      <c r="BR24" s="5"/>
      <c r="BS24" s="5"/>
      <c r="CA24" s="60"/>
      <c r="CB24" s="59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60"/>
      <c r="CN24" s="59"/>
      <c r="CO24" s="5"/>
      <c r="CP24" s="5"/>
      <c r="CQ24" s="5"/>
      <c r="CR24" s="5"/>
      <c r="CS24" s="5"/>
      <c r="CT24" s="5"/>
      <c r="CU24" s="5"/>
      <c r="CV24" s="5"/>
      <c r="CY24" s="42">
        <f t="shared" si="28"/>
        <v>0.836506497</v>
      </c>
      <c r="CZ24">
        <f t="shared" si="29"/>
        <v>-0.577493503</v>
      </c>
      <c r="DD24" s="5"/>
      <c r="DE24" s="5"/>
      <c r="DF24" s="5"/>
      <c r="DG24" s="5"/>
      <c r="DH24" s="5"/>
      <c r="DI24" s="5"/>
      <c r="DJ24" s="61"/>
      <c r="DK24" s="58">
        <v>4.0</v>
      </c>
      <c r="DL24" s="58">
        <v>5000.0</v>
      </c>
      <c r="DM24" s="58">
        <v>4.0</v>
      </c>
      <c r="DN24" s="58">
        <v>1.414</v>
      </c>
      <c r="DP24" s="5"/>
      <c r="DQ24" s="58">
        <v>4.0</v>
      </c>
      <c r="DR24">
        <f t="shared" si="1"/>
        <v>1.587401052</v>
      </c>
      <c r="DS24" s="5"/>
      <c r="DT24" s="5"/>
      <c r="DU24" s="5"/>
      <c r="DV24" s="58">
        <v>29.317</v>
      </c>
      <c r="DW24">
        <f t="shared" si="2"/>
        <v>1.467119527</v>
      </c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</row>
    <row r="25">
      <c r="A25" s="59" t="s">
        <v>14</v>
      </c>
      <c r="B25" s="5" t="s">
        <v>1</v>
      </c>
      <c r="C25" s="5" t="s">
        <v>14</v>
      </c>
      <c r="D25" s="5" t="s">
        <v>2</v>
      </c>
      <c r="E25" s="5" t="s">
        <v>14</v>
      </c>
      <c r="F25" s="5" t="s">
        <v>3</v>
      </c>
      <c r="G25" s="5" t="s">
        <v>14</v>
      </c>
      <c r="H25" s="5" t="s">
        <v>4</v>
      </c>
      <c r="I25" s="59"/>
      <c r="J25" s="5"/>
      <c r="K25" s="5"/>
      <c r="L25" s="5"/>
      <c r="M25" s="5"/>
      <c r="N25" s="5"/>
      <c r="O25" s="5"/>
      <c r="P25" s="5"/>
      <c r="Q25" s="5"/>
      <c r="R25" s="5"/>
      <c r="S25" s="5"/>
      <c r="T25" s="60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0"/>
      <c r="AI25" s="59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60"/>
      <c r="AU25" s="59"/>
      <c r="AV25" s="5"/>
      <c r="AW25" s="5"/>
      <c r="AX25" s="5"/>
      <c r="AY25" s="5"/>
      <c r="AZ25" s="5"/>
      <c r="BA25" s="5"/>
      <c r="BB25" s="5"/>
      <c r="BC25" s="5"/>
      <c r="BD25" s="60"/>
      <c r="BE25" s="59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60"/>
      <c r="BQ25" s="59"/>
      <c r="BR25" s="5"/>
      <c r="BS25" s="5"/>
      <c r="CA25" s="60"/>
      <c r="CB25" s="59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60"/>
      <c r="CN25" s="59"/>
      <c r="CO25" s="5"/>
      <c r="CP25" s="5"/>
      <c r="CQ25" s="5"/>
      <c r="CR25" s="5"/>
      <c r="CS25" s="5"/>
      <c r="CT25" s="5"/>
      <c r="CU25" s="5"/>
      <c r="CV25" s="5"/>
      <c r="CY25" s="42">
        <f t="shared" si="28"/>
        <v>3.665883828</v>
      </c>
      <c r="CZ25">
        <f t="shared" si="29"/>
        <v>1.761883828</v>
      </c>
      <c r="DD25" s="5"/>
      <c r="DE25" s="5"/>
      <c r="DF25" s="5"/>
      <c r="DG25" s="5"/>
      <c r="DH25" s="5"/>
      <c r="DI25" s="5"/>
      <c r="DJ25" s="61"/>
      <c r="DK25" s="58">
        <v>8.0</v>
      </c>
      <c r="DL25" s="58">
        <v>5000.0</v>
      </c>
      <c r="DM25" s="58">
        <v>4.0</v>
      </c>
      <c r="DN25" s="58">
        <v>1.904</v>
      </c>
      <c r="DP25" s="5"/>
      <c r="DQ25" s="58">
        <v>4.0</v>
      </c>
      <c r="DR25">
        <f t="shared" si="1"/>
        <v>1.587401052</v>
      </c>
      <c r="DS25" s="5"/>
      <c r="DT25" s="5"/>
      <c r="DU25" s="5"/>
      <c r="DV25" s="58">
        <v>57.89</v>
      </c>
      <c r="DW25">
        <f t="shared" si="2"/>
        <v>1.76260355</v>
      </c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</row>
    <row r="26">
      <c r="A26" s="67">
        <v>4.0</v>
      </c>
      <c r="B26" s="2">
        <v>1.14202925385365</v>
      </c>
      <c r="C26" s="1">
        <v>4.0</v>
      </c>
      <c r="D26" s="2">
        <v>1.41421356237309</v>
      </c>
      <c r="E26" s="1">
        <v>4.0</v>
      </c>
      <c r="F26" s="2">
        <v>1.41421356237309</v>
      </c>
      <c r="G26" s="1">
        <v>4.0</v>
      </c>
      <c r="H26" s="69">
        <v>1.41421356237309</v>
      </c>
      <c r="I26" s="59">
        <f t="shared" ref="I26:I39" si="31">1.54 + 1.4314*A26-0.000037*560-1.794*8</f>
        <v>-7.10712</v>
      </c>
      <c r="J26" s="5">
        <f t="shared" ref="J26:J39" si="32">I26-B26</f>
        <v>-8.249149254</v>
      </c>
      <c r="K26" s="5">
        <f t="shared" ref="K26:K39" si="33">J26/I26</f>
        <v>1.16068805</v>
      </c>
      <c r="L26" s="5"/>
      <c r="M26" s="5"/>
      <c r="N26" s="5"/>
      <c r="O26" s="5"/>
      <c r="P26" s="5"/>
      <c r="Q26" s="5"/>
      <c r="R26" s="5"/>
      <c r="S26" s="5"/>
      <c r="T26" s="60"/>
      <c r="U26" s="5"/>
      <c r="V26" s="5">
        <f t="shared" ref="V26:V39" si="34">(-0.899+1.2486*B26^(1/2)-0.0000025*560-0.853*(8))^2</f>
        <v>40.83304587</v>
      </c>
      <c r="W26" s="5">
        <f t="shared" ref="W26:W39" si="35">V26-$B26</f>
        <v>39.69101661</v>
      </c>
      <c r="X26" s="5">
        <f t="shared" ref="X26:X39" si="36">W26/V26</f>
        <v>0.9720317397</v>
      </c>
      <c r="Y26" s="5"/>
      <c r="Z26" s="5"/>
      <c r="AA26" s="5"/>
      <c r="AB26" s="5"/>
      <c r="AC26" s="5"/>
      <c r="AD26" s="5"/>
      <c r="AE26" s="5"/>
      <c r="AF26" s="5"/>
      <c r="AG26" s="5"/>
      <c r="AH26" s="60"/>
      <c r="AI26" s="59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0"/>
      <c r="AU26" s="59"/>
      <c r="AV26" s="5"/>
      <c r="AW26" s="5"/>
      <c r="AX26" s="5"/>
      <c r="AY26" s="5"/>
      <c r="AZ26" s="5"/>
      <c r="BA26" s="5"/>
      <c r="BB26" s="5"/>
      <c r="BC26" s="5"/>
      <c r="BD26" s="60"/>
      <c r="BE26" s="59"/>
      <c r="BF26" s="5">
        <f t="shared" ref="BF26:BF39" si="37">25.26+1.4234*A26-0.000039*(560)-13.57*(8^(1/2))</f>
        <v>-7.449996083</v>
      </c>
      <c r="BG26" s="5">
        <f t="shared" ref="BG26:BG39" si="38">BF26-$B26</f>
        <v>-8.592025337</v>
      </c>
      <c r="BH26" s="5"/>
      <c r="BI26" s="5"/>
      <c r="BJ26" s="5"/>
      <c r="BK26" s="5"/>
      <c r="BL26" s="5"/>
      <c r="BM26" s="5"/>
      <c r="BN26" s="5"/>
      <c r="BO26" s="5"/>
      <c r="BP26" s="60"/>
      <c r="BQ26" s="59"/>
      <c r="BR26" s="5"/>
      <c r="BS26" s="5">
        <f t="shared" ref="BS26:BS39" si="39">34.87 + 1.4149*A26 - 0.00004*560 - 54.49*(LOG(8))</f>
        <v>-8.702173391</v>
      </c>
      <c r="BT26" s="5">
        <f t="shared" ref="BT26:BT39" si="40">BS26-$B26</f>
        <v>-9.844202645</v>
      </c>
      <c r="CA26" s="60"/>
      <c r="CB26" s="59"/>
      <c r="CC26" s="5">
        <f t="shared" ref="CC26:CC39" si="41">25.26+1.4234*A26-0.000039*(560)-(11*4)</f>
        <v>-13.06824</v>
      </c>
      <c r="CD26" s="5">
        <f t="shared" ref="CD26:CD39" si="42">CC26-$B26</f>
        <v>-14.21026925</v>
      </c>
      <c r="CE26" s="5"/>
      <c r="CF26" s="5"/>
      <c r="CG26" s="5"/>
      <c r="CH26" s="5"/>
      <c r="CI26" s="5"/>
      <c r="CJ26" s="5"/>
      <c r="CK26" s="5"/>
      <c r="CL26" s="5"/>
      <c r="CM26" s="60"/>
      <c r="CN26" s="59"/>
      <c r="CO26" s="5">
        <f t="shared" ref="CO26:CO37" si="43">48.93+1.4205*A26-0.000039*560-31.18*8^(1/3)</f>
        <v>-7.76984</v>
      </c>
      <c r="CP26" s="5">
        <f t="shared" ref="CP26:CP37" si="44">CO26-$B26</f>
        <v>-8.911869254</v>
      </c>
      <c r="CQ26" s="5"/>
      <c r="CR26" s="5"/>
      <c r="CS26" s="5"/>
      <c r="CT26" s="5"/>
      <c r="CU26" s="5"/>
      <c r="CV26" s="5"/>
      <c r="CY26" s="42">
        <f t="shared" si="28"/>
        <v>5.266896846</v>
      </c>
      <c r="CZ26">
        <f t="shared" si="29"/>
        <v>3.072896846</v>
      </c>
      <c r="DD26" s="5"/>
      <c r="DE26" s="5"/>
      <c r="DF26" s="5"/>
      <c r="DG26" s="5"/>
      <c r="DH26" s="5"/>
      <c r="DI26" s="5"/>
      <c r="DJ26" s="61"/>
      <c r="DK26" s="58">
        <v>10.0</v>
      </c>
      <c r="DL26" s="58">
        <v>5000.0</v>
      </c>
      <c r="DM26" s="58">
        <v>4.0</v>
      </c>
      <c r="DN26" s="58">
        <v>2.194</v>
      </c>
      <c r="DP26" s="5"/>
      <c r="DQ26" s="58">
        <v>4.0</v>
      </c>
      <c r="DR26">
        <f t="shared" si="1"/>
        <v>1.587401052</v>
      </c>
      <c r="DS26" s="5"/>
      <c r="DT26" s="5"/>
      <c r="DU26" s="5"/>
      <c r="DV26" s="58">
        <v>63.216</v>
      </c>
      <c r="DW26">
        <f t="shared" si="2"/>
        <v>1.800827012</v>
      </c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</row>
    <row r="27">
      <c r="A27" s="59">
        <v>8.0</v>
      </c>
      <c r="B27" s="4">
        <v>1.39232807936672</v>
      </c>
      <c r="C27" s="3">
        <v>8.0</v>
      </c>
      <c r="D27" s="4">
        <v>3.64072063511324</v>
      </c>
      <c r="E27" s="3">
        <v>8.0</v>
      </c>
      <c r="F27" s="4">
        <v>3.74165738677394</v>
      </c>
      <c r="G27" s="3">
        <v>8.0</v>
      </c>
      <c r="H27" s="5">
        <v>3.74165738677394</v>
      </c>
      <c r="I27" s="59">
        <f t="shared" si="31"/>
        <v>-1.38152</v>
      </c>
      <c r="J27" s="5">
        <f t="shared" si="32"/>
        <v>-2.773848079</v>
      </c>
      <c r="K27" s="5">
        <f t="shared" si="33"/>
        <v>2.007823325</v>
      </c>
      <c r="L27" s="5"/>
      <c r="M27" s="5"/>
      <c r="N27" s="5"/>
      <c r="O27" s="5"/>
      <c r="P27" s="5"/>
      <c r="Q27" s="5"/>
      <c r="R27" s="5"/>
      <c r="S27" s="5"/>
      <c r="T27" s="60"/>
      <c r="U27" s="5"/>
      <c r="V27" s="5">
        <f t="shared" si="34"/>
        <v>39.07612683</v>
      </c>
      <c r="W27" s="5">
        <f t="shared" si="35"/>
        <v>37.68379875</v>
      </c>
      <c r="X27" s="5">
        <f t="shared" si="36"/>
        <v>0.964368831</v>
      </c>
      <c r="Y27" s="5"/>
      <c r="Z27" s="5"/>
      <c r="AA27" s="5"/>
      <c r="AB27" s="5"/>
      <c r="AC27" s="5"/>
      <c r="AD27" s="5"/>
      <c r="AE27" s="5"/>
      <c r="AF27" s="5"/>
      <c r="AG27" s="5"/>
      <c r="AH27" s="60"/>
      <c r="AI27" s="59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60"/>
      <c r="AU27" s="59"/>
      <c r="AV27" s="5"/>
      <c r="AW27" s="5"/>
      <c r="AX27" s="5"/>
      <c r="AY27" s="5"/>
      <c r="AZ27" s="5"/>
      <c r="BA27" s="5"/>
      <c r="BB27" s="5"/>
      <c r="BC27" s="5"/>
      <c r="BD27" s="60"/>
      <c r="BE27" s="59"/>
      <c r="BF27" s="5">
        <f t="shared" si="37"/>
        <v>-1.756396083</v>
      </c>
      <c r="BG27" s="5">
        <f t="shared" si="38"/>
        <v>-3.148724162</v>
      </c>
      <c r="BH27" s="5"/>
      <c r="BI27" s="5"/>
      <c r="BJ27" s="5"/>
      <c r="BK27" s="5"/>
      <c r="BL27" s="5"/>
      <c r="BM27" s="5"/>
      <c r="BN27" s="5"/>
      <c r="BO27" s="5"/>
      <c r="BP27" s="60"/>
      <c r="BQ27" s="59"/>
      <c r="BR27" s="5"/>
      <c r="BS27" s="5">
        <f t="shared" si="39"/>
        <v>-3.042573391</v>
      </c>
      <c r="BT27" s="5">
        <f t="shared" si="40"/>
        <v>-4.434901471</v>
      </c>
      <c r="CA27" s="60"/>
      <c r="CB27" s="59"/>
      <c r="CC27" s="5">
        <f t="shared" si="41"/>
        <v>-7.37464</v>
      </c>
      <c r="CD27" s="5">
        <f t="shared" si="42"/>
        <v>-8.766968079</v>
      </c>
      <c r="CE27" s="5"/>
      <c r="CF27" s="5"/>
      <c r="CG27" s="5"/>
      <c r="CH27" s="5"/>
      <c r="CI27" s="5"/>
      <c r="CJ27" s="5"/>
      <c r="CK27" s="5"/>
      <c r="CL27" s="5"/>
      <c r="CM27" s="60"/>
      <c r="CN27" s="59"/>
      <c r="CO27" s="5">
        <f t="shared" si="43"/>
        <v>-2.08784</v>
      </c>
      <c r="CP27" s="5">
        <f t="shared" si="44"/>
        <v>-3.480168079</v>
      </c>
      <c r="CQ27" s="5"/>
      <c r="CR27" s="5"/>
      <c r="CS27" s="5"/>
      <c r="CT27" s="5"/>
      <c r="CU27" s="5"/>
      <c r="CV27" s="5"/>
      <c r="CY27" s="42">
        <f t="shared" si="28"/>
        <v>14.54767254</v>
      </c>
      <c r="CZ27">
        <f t="shared" si="29"/>
        <v>6.653672539</v>
      </c>
      <c r="DD27" s="5"/>
      <c r="DE27" s="5"/>
      <c r="DF27" s="5"/>
      <c r="DG27" s="5"/>
      <c r="DH27" s="5"/>
      <c r="DI27" s="5"/>
      <c r="DJ27" s="61"/>
      <c r="DK27" s="58">
        <v>20.0</v>
      </c>
      <c r="DL27" s="58">
        <v>5000.0</v>
      </c>
      <c r="DM27" s="58">
        <v>4.0</v>
      </c>
      <c r="DN27" s="58">
        <v>7.894</v>
      </c>
      <c r="DP27" s="5"/>
      <c r="DQ27" s="58">
        <v>4.0</v>
      </c>
      <c r="DR27">
        <f t="shared" si="1"/>
        <v>1.587401052</v>
      </c>
      <c r="DS27" s="5"/>
      <c r="DT27" s="5"/>
      <c r="DU27" s="5"/>
      <c r="DV27" s="58">
        <v>77.988</v>
      </c>
      <c r="DW27">
        <f t="shared" si="2"/>
        <v>1.892027783</v>
      </c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</row>
    <row r="28">
      <c r="A28" s="59">
        <v>10.0</v>
      </c>
      <c r="B28" s="4">
        <v>1.94250870029933</v>
      </c>
      <c r="C28" s="3">
        <v>10.0</v>
      </c>
      <c r="D28" s="4">
        <v>3.61617376983106</v>
      </c>
      <c r="E28" s="3">
        <v>10.0</v>
      </c>
      <c r="F28" s="4">
        <v>4.49357559068559</v>
      </c>
      <c r="G28" s="3">
        <v>10.0</v>
      </c>
      <c r="H28" s="5">
        <v>3.57726194529612</v>
      </c>
      <c r="I28" s="59">
        <f t="shared" si="31"/>
        <v>1.48128</v>
      </c>
      <c r="J28" s="5">
        <f t="shared" si="32"/>
        <v>-0.4612287003</v>
      </c>
      <c r="K28" s="5">
        <f t="shared" si="33"/>
        <v>-0.3113717193</v>
      </c>
      <c r="L28" s="5"/>
      <c r="M28" s="5"/>
      <c r="N28" s="5"/>
      <c r="O28" s="5"/>
      <c r="P28" s="5"/>
      <c r="Q28" s="5"/>
      <c r="R28" s="5"/>
      <c r="S28" s="5"/>
      <c r="T28" s="60"/>
      <c r="U28" s="5"/>
      <c r="V28" s="5">
        <f t="shared" si="34"/>
        <v>35.81037856</v>
      </c>
      <c r="W28" s="5">
        <f t="shared" si="35"/>
        <v>33.86786986</v>
      </c>
      <c r="X28" s="5">
        <f t="shared" si="36"/>
        <v>0.9457557061</v>
      </c>
      <c r="Y28" s="5"/>
      <c r="Z28" s="5"/>
      <c r="AA28" s="5"/>
      <c r="AB28" s="5"/>
      <c r="AC28" s="5"/>
      <c r="AD28" s="5"/>
      <c r="AE28" s="5"/>
      <c r="AF28" s="5"/>
      <c r="AG28" s="5"/>
      <c r="AH28" s="60"/>
      <c r="AI28" s="59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60"/>
      <c r="AU28" s="59"/>
      <c r="AV28" s="5"/>
      <c r="AW28" s="5"/>
      <c r="AX28" s="5"/>
      <c r="AY28" s="5"/>
      <c r="AZ28" s="5"/>
      <c r="BA28" s="5"/>
      <c r="BB28" s="5"/>
      <c r="BC28" s="5"/>
      <c r="BD28" s="60"/>
      <c r="BE28" s="59"/>
      <c r="BF28" s="5">
        <f t="shared" si="37"/>
        <v>1.090403917</v>
      </c>
      <c r="BG28" s="5">
        <f t="shared" si="38"/>
        <v>-0.8521047831</v>
      </c>
      <c r="BH28" s="5"/>
      <c r="BI28" s="5"/>
      <c r="BJ28" s="5"/>
      <c r="BK28" s="5"/>
      <c r="BL28" s="5"/>
      <c r="BM28" s="5"/>
      <c r="BN28" s="5"/>
      <c r="BO28" s="5"/>
      <c r="BP28" s="60"/>
      <c r="BQ28" s="59"/>
      <c r="BR28" s="5"/>
      <c r="BS28" s="5">
        <f t="shared" si="39"/>
        <v>-0.2127733912</v>
      </c>
      <c r="BT28" s="5">
        <f t="shared" si="40"/>
        <v>-2.155282091</v>
      </c>
      <c r="CA28" s="60"/>
      <c r="CB28" s="59"/>
      <c r="CC28" s="5">
        <f t="shared" si="41"/>
        <v>-4.52784</v>
      </c>
      <c r="CD28" s="5">
        <f t="shared" si="42"/>
        <v>-6.4703487</v>
      </c>
      <c r="CE28" s="5"/>
      <c r="CF28" s="5"/>
      <c r="CG28" s="5"/>
      <c r="CH28" s="5"/>
      <c r="CI28" s="5"/>
      <c r="CJ28" s="5"/>
      <c r="CK28" s="5"/>
      <c r="CL28" s="5"/>
      <c r="CM28" s="60"/>
      <c r="CN28" s="59"/>
      <c r="CO28" s="5">
        <f t="shared" si="43"/>
        <v>0.75316</v>
      </c>
      <c r="CP28" s="5">
        <f t="shared" si="44"/>
        <v>-1.1893487</v>
      </c>
      <c r="CQ28" s="5"/>
      <c r="CR28" s="5"/>
      <c r="CS28" s="5"/>
      <c r="CT28" s="5"/>
      <c r="CU28" s="5"/>
      <c r="CV28" s="5"/>
      <c r="CY28" s="42">
        <f t="shared" si="28"/>
        <v>25.37342962</v>
      </c>
      <c r="CZ28">
        <f t="shared" si="29"/>
        <v>-3.943570382</v>
      </c>
      <c r="DD28" s="5"/>
      <c r="DE28" s="5"/>
      <c r="DF28" s="5"/>
      <c r="DG28" s="5"/>
      <c r="DH28" s="5"/>
      <c r="DI28" s="5"/>
      <c r="DJ28" s="61"/>
      <c r="DK28" s="58">
        <v>30.0</v>
      </c>
      <c r="DL28" s="58">
        <v>5000.0</v>
      </c>
      <c r="DM28" s="58">
        <v>4.0</v>
      </c>
      <c r="DN28" s="58">
        <v>29.317</v>
      </c>
      <c r="DP28" s="5"/>
      <c r="DQ28" s="58">
        <v>4.0</v>
      </c>
      <c r="DR28">
        <f t="shared" si="1"/>
        <v>1.587401052</v>
      </c>
      <c r="DS28" s="5"/>
      <c r="DT28" s="5"/>
      <c r="DU28" s="5"/>
      <c r="DV28" s="58">
        <v>100.66</v>
      </c>
      <c r="DW28">
        <f t="shared" si="2"/>
        <v>2.002856926</v>
      </c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</row>
    <row r="29">
      <c r="A29" s="59">
        <v>20.0</v>
      </c>
      <c r="B29" s="4">
        <v>8.5920357338586</v>
      </c>
      <c r="C29" s="3">
        <v>20.0</v>
      </c>
      <c r="D29" s="4">
        <v>9.19943264730205</v>
      </c>
      <c r="E29" s="3">
        <v>20.0</v>
      </c>
      <c r="F29" s="4">
        <v>10.7227392011329</v>
      </c>
      <c r="G29" s="3">
        <v>20.0</v>
      </c>
      <c r="H29" s="5">
        <v>11.9419499341938</v>
      </c>
      <c r="I29" s="59">
        <f t="shared" si="31"/>
        <v>15.79528</v>
      </c>
      <c r="J29" s="5">
        <f t="shared" si="32"/>
        <v>7.203244266</v>
      </c>
      <c r="K29" s="5">
        <f t="shared" si="33"/>
        <v>0.4560377699</v>
      </c>
      <c r="L29" s="5"/>
      <c r="M29" s="5"/>
      <c r="N29" s="5"/>
      <c r="O29" s="5"/>
      <c r="P29" s="5"/>
      <c r="Q29" s="5"/>
      <c r="R29" s="5"/>
      <c r="S29" s="5"/>
      <c r="T29" s="60"/>
      <c r="U29" s="5"/>
      <c r="V29" s="5">
        <f t="shared" si="34"/>
        <v>16.52001306</v>
      </c>
      <c r="W29" s="5">
        <f t="shared" si="35"/>
        <v>7.927977325</v>
      </c>
      <c r="X29" s="5">
        <f t="shared" si="36"/>
        <v>0.4799013958</v>
      </c>
      <c r="Y29" s="5"/>
      <c r="Z29" s="5"/>
      <c r="AA29" s="5"/>
      <c r="AB29" s="5"/>
      <c r="AC29" s="5"/>
      <c r="AD29" s="5"/>
      <c r="AE29" s="5"/>
      <c r="AF29" s="5"/>
      <c r="AG29" s="5"/>
      <c r="AH29" s="60"/>
      <c r="AI29" s="59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0"/>
      <c r="AU29" s="59"/>
      <c r="AV29" s="5"/>
      <c r="AW29" s="5"/>
      <c r="AX29" s="5"/>
      <c r="AY29" s="5"/>
      <c r="AZ29" s="5"/>
      <c r="BA29" s="5"/>
      <c r="BB29" s="5"/>
      <c r="BC29" s="5"/>
      <c r="BD29" s="60"/>
      <c r="BE29" s="59"/>
      <c r="BF29" s="5">
        <f t="shared" si="37"/>
        <v>15.32440392</v>
      </c>
      <c r="BG29" s="5">
        <f t="shared" si="38"/>
        <v>6.732368183</v>
      </c>
      <c r="BH29" s="5"/>
      <c r="BI29" s="5"/>
      <c r="BJ29" s="5"/>
      <c r="BK29" s="5"/>
      <c r="BL29" s="5"/>
      <c r="BM29" s="5"/>
      <c r="BN29" s="5"/>
      <c r="BO29" s="5"/>
      <c r="BP29" s="60"/>
      <c r="BQ29" s="59"/>
      <c r="BR29" s="5"/>
      <c r="BS29" s="5">
        <f t="shared" si="39"/>
        <v>13.93622661</v>
      </c>
      <c r="BT29" s="5">
        <f t="shared" si="40"/>
        <v>5.344190875</v>
      </c>
      <c r="CA29" s="60"/>
      <c r="CB29" s="59"/>
      <c r="CC29" s="5">
        <f t="shared" si="41"/>
        <v>9.70616</v>
      </c>
      <c r="CD29" s="5">
        <f t="shared" si="42"/>
        <v>1.114124266</v>
      </c>
      <c r="CE29" s="5"/>
      <c r="CF29" s="5"/>
      <c r="CG29" s="5"/>
      <c r="CH29" s="5"/>
      <c r="CI29" s="5"/>
      <c r="CJ29" s="5"/>
      <c r="CK29" s="5"/>
      <c r="CL29" s="5"/>
      <c r="CM29" s="60"/>
      <c r="CN29" s="59"/>
      <c r="CO29" s="5">
        <f t="shared" si="43"/>
        <v>14.95816</v>
      </c>
      <c r="CP29" s="5">
        <f t="shared" si="44"/>
        <v>6.366124266</v>
      </c>
      <c r="CQ29" s="5"/>
      <c r="CR29" s="5"/>
      <c r="CS29" s="5"/>
      <c r="CT29" s="5"/>
      <c r="CU29" s="5"/>
      <c r="CV29" s="5"/>
      <c r="CY29" s="42">
        <f t="shared" si="28"/>
        <v>37.34282877</v>
      </c>
      <c r="CZ29">
        <f t="shared" si="29"/>
        <v>-20.54717123</v>
      </c>
      <c r="DD29" s="5"/>
      <c r="DE29" s="5"/>
      <c r="DF29" s="5"/>
      <c r="DG29" s="5"/>
      <c r="DH29" s="5"/>
      <c r="DI29" s="5"/>
      <c r="DJ29" s="61"/>
      <c r="DK29" s="58">
        <v>40.0</v>
      </c>
      <c r="DL29" s="58">
        <v>5000.0</v>
      </c>
      <c r="DM29" s="58">
        <v>4.0</v>
      </c>
      <c r="DN29" s="58">
        <v>57.89</v>
      </c>
      <c r="DP29" s="5"/>
      <c r="DQ29" s="58">
        <v>4.0</v>
      </c>
      <c r="DR29">
        <f t="shared" si="1"/>
        <v>1.587401052</v>
      </c>
      <c r="DS29" s="5"/>
      <c r="DT29" s="5"/>
      <c r="DU29" s="5"/>
      <c r="DV29" s="58">
        <v>121.704</v>
      </c>
      <c r="DW29">
        <f t="shared" si="2"/>
        <v>2.085304852</v>
      </c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</row>
    <row r="30">
      <c r="A30" s="59">
        <v>30.0</v>
      </c>
      <c r="B30" s="4">
        <v>39.4698184007819</v>
      </c>
      <c r="C30" s="3">
        <v>30.0</v>
      </c>
      <c r="D30" s="4">
        <v>16.833847830509</v>
      </c>
      <c r="E30" s="3">
        <v>30.0</v>
      </c>
      <c r="F30" s="4">
        <v>19.3958799920986</v>
      </c>
      <c r="G30" s="3">
        <v>30.0</v>
      </c>
      <c r="H30" s="5">
        <v>17.9341083777877</v>
      </c>
      <c r="I30" s="59">
        <f t="shared" si="31"/>
        <v>30.10928</v>
      </c>
      <c r="J30" s="5">
        <f t="shared" si="32"/>
        <v>-9.360538401</v>
      </c>
      <c r="K30" s="5">
        <f t="shared" si="33"/>
        <v>-0.3108854945</v>
      </c>
      <c r="L30" s="5"/>
      <c r="M30" s="5"/>
      <c r="N30" s="5"/>
      <c r="O30" s="5"/>
      <c r="P30" s="5"/>
      <c r="Q30" s="5"/>
      <c r="R30" s="5"/>
      <c r="S30" s="5"/>
      <c r="T30" s="60"/>
      <c r="U30" s="5"/>
      <c r="V30" s="5">
        <f t="shared" si="34"/>
        <v>0.01438337459</v>
      </c>
      <c r="W30" s="5">
        <f t="shared" si="35"/>
        <v>-39.45543503</v>
      </c>
      <c r="X30" s="5">
        <f t="shared" si="36"/>
        <v>-2743.127824</v>
      </c>
      <c r="Y30" s="5"/>
      <c r="Z30" s="5"/>
      <c r="AA30" s="5"/>
      <c r="AB30" s="5"/>
      <c r="AC30" s="5"/>
      <c r="AD30" s="5"/>
      <c r="AE30" s="5"/>
      <c r="AF30" s="5"/>
      <c r="AG30" s="5"/>
      <c r="AH30" s="60"/>
      <c r="AI30" s="59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60"/>
      <c r="AU30" s="59"/>
      <c r="AV30" s="5"/>
      <c r="AW30" s="5"/>
      <c r="AX30" s="5"/>
      <c r="AY30" s="5"/>
      <c r="AZ30" s="5"/>
      <c r="BA30" s="5"/>
      <c r="BB30" s="5"/>
      <c r="BC30" s="5"/>
      <c r="BD30" s="60"/>
      <c r="BE30" s="59"/>
      <c r="BF30" s="5">
        <f t="shared" si="37"/>
        <v>29.55840392</v>
      </c>
      <c r="BG30" s="5">
        <f t="shared" si="38"/>
        <v>-9.911414484</v>
      </c>
      <c r="BH30" s="5"/>
      <c r="BI30" s="5"/>
      <c r="BJ30" s="5"/>
      <c r="BK30" s="5"/>
      <c r="BL30" s="5"/>
      <c r="BM30" s="5"/>
      <c r="BN30" s="5"/>
      <c r="BO30" s="5"/>
      <c r="BP30" s="60"/>
      <c r="BQ30" s="59"/>
      <c r="BR30" s="5"/>
      <c r="BS30" s="5">
        <f t="shared" si="39"/>
        <v>28.08522661</v>
      </c>
      <c r="BT30" s="5">
        <f t="shared" si="40"/>
        <v>-11.38459179</v>
      </c>
      <c r="CA30" s="60"/>
      <c r="CB30" s="59"/>
      <c r="CC30" s="5">
        <f t="shared" si="41"/>
        <v>23.94016</v>
      </c>
      <c r="CD30" s="5">
        <f t="shared" si="42"/>
        <v>-15.5296584</v>
      </c>
      <c r="CE30" s="5"/>
      <c r="CF30" s="5"/>
      <c r="CG30" s="5"/>
      <c r="CH30" s="5"/>
      <c r="CI30" s="5"/>
      <c r="CJ30" s="5"/>
      <c r="CK30" s="5"/>
      <c r="CL30" s="5"/>
      <c r="CM30" s="60"/>
      <c r="CN30" s="59"/>
      <c r="CO30" s="5">
        <f t="shared" si="43"/>
        <v>29.16316</v>
      </c>
      <c r="CP30" s="5">
        <f t="shared" si="44"/>
        <v>-10.3066584</v>
      </c>
      <c r="CQ30" s="5"/>
      <c r="CR30" s="5"/>
      <c r="CS30" s="5"/>
      <c r="CT30" s="5"/>
      <c r="CU30" s="5"/>
      <c r="CV30" s="5"/>
      <c r="CY30" s="42">
        <f t="shared" si="28"/>
        <v>50.24154732</v>
      </c>
      <c r="CZ30">
        <f t="shared" si="29"/>
        <v>-12.97445268</v>
      </c>
      <c r="DD30" s="5"/>
      <c r="DE30" s="5"/>
      <c r="DF30" s="5"/>
      <c r="DG30" s="5"/>
      <c r="DH30" s="5"/>
      <c r="DI30" s="5"/>
      <c r="DJ30" s="61"/>
      <c r="DK30" s="58">
        <v>50.0</v>
      </c>
      <c r="DL30" s="58">
        <v>5000.0</v>
      </c>
      <c r="DM30" s="58">
        <v>4.0</v>
      </c>
      <c r="DN30" s="58">
        <v>63.216</v>
      </c>
      <c r="DP30" s="5"/>
      <c r="DQ30" s="58">
        <v>4.0</v>
      </c>
      <c r="DR30">
        <f t="shared" si="1"/>
        <v>1.587401052</v>
      </c>
      <c r="DS30" s="5"/>
      <c r="DT30" s="5"/>
      <c r="DU30" s="5"/>
      <c r="DV30" s="58">
        <v>133.06</v>
      </c>
      <c r="DW30">
        <f t="shared" si="2"/>
        <v>2.124047519</v>
      </c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</row>
    <row r="31">
      <c r="A31" s="59">
        <v>40.0</v>
      </c>
      <c r="B31" s="4">
        <v>42.6607189139386</v>
      </c>
      <c r="C31" s="3">
        <v>40.0</v>
      </c>
      <c r="D31" s="4">
        <v>25.6483640175785</v>
      </c>
      <c r="E31" s="3">
        <v>40.0</v>
      </c>
      <c r="F31" s="4">
        <v>25.2067606174267</v>
      </c>
      <c r="G31" s="3">
        <v>40.0</v>
      </c>
      <c r="H31" s="5">
        <v>25.5087673775559</v>
      </c>
      <c r="I31" s="59">
        <f t="shared" si="31"/>
        <v>44.42328</v>
      </c>
      <c r="J31" s="5">
        <f t="shared" si="32"/>
        <v>1.762561086</v>
      </c>
      <c r="K31" s="5">
        <f t="shared" si="33"/>
        <v>0.03967651839</v>
      </c>
      <c r="L31" s="5"/>
      <c r="M31" s="5"/>
      <c r="N31" s="5"/>
      <c r="O31" s="5"/>
      <c r="P31" s="5"/>
      <c r="Q31" s="5"/>
      <c r="R31" s="5"/>
      <c r="S31" s="5"/>
      <c r="T31" s="60"/>
      <c r="U31" s="5"/>
      <c r="V31" s="5">
        <f t="shared" si="34"/>
        <v>0.1856339329</v>
      </c>
      <c r="W31" s="5">
        <f t="shared" si="35"/>
        <v>-42.47508498</v>
      </c>
      <c r="X31" s="5">
        <f t="shared" si="36"/>
        <v>-228.8109955</v>
      </c>
      <c r="Y31" s="5"/>
      <c r="Z31" s="5"/>
      <c r="AA31" s="5"/>
      <c r="AB31" s="5"/>
      <c r="AC31" s="5"/>
      <c r="AD31" s="5"/>
      <c r="AE31" s="5"/>
      <c r="AF31" s="5"/>
      <c r="AG31" s="5"/>
      <c r="AH31" s="60"/>
      <c r="AI31" s="59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0"/>
      <c r="AU31" s="59"/>
      <c r="AV31" s="5"/>
      <c r="AW31" s="5"/>
      <c r="AX31" s="5"/>
      <c r="AY31" s="5"/>
      <c r="AZ31" s="5"/>
      <c r="BA31" s="5"/>
      <c r="BB31" s="5"/>
      <c r="BC31" s="5"/>
      <c r="BD31" s="60"/>
      <c r="BE31" s="59"/>
      <c r="BF31" s="5">
        <f t="shared" si="37"/>
        <v>43.79240392</v>
      </c>
      <c r="BG31" s="5">
        <f t="shared" si="38"/>
        <v>1.131685003</v>
      </c>
      <c r="BH31" s="5"/>
      <c r="BI31" s="5"/>
      <c r="BJ31" s="5"/>
      <c r="BK31" s="5"/>
      <c r="BL31" s="5"/>
      <c r="BM31" s="5"/>
      <c r="BN31" s="5"/>
      <c r="BO31" s="5"/>
      <c r="BP31" s="60"/>
      <c r="BQ31" s="59"/>
      <c r="BR31" s="5"/>
      <c r="BS31" s="5">
        <f t="shared" si="39"/>
        <v>42.23422661</v>
      </c>
      <c r="BT31" s="5">
        <f t="shared" si="40"/>
        <v>-0.4264923051</v>
      </c>
      <c r="CA31" s="60"/>
      <c r="CB31" s="59"/>
      <c r="CC31" s="5">
        <f t="shared" si="41"/>
        <v>38.17416</v>
      </c>
      <c r="CD31" s="5">
        <f t="shared" si="42"/>
        <v>-4.486558914</v>
      </c>
      <c r="CE31" s="5"/>
      <c r="CF31" s="5"/>
      <c r="CG31" s="5"/>
      <c r="CH31" s="5"/>
      <c r="CI31" s="5"/>
      <c r="CJ31" s="5"/>
      <c r="CK31" s="5"/>
      <c r="CL31" s="5"/>
      <c r="CM31" s="60"/>
      <c r="CN31" s="59"/>
      <c r="CO31" s="5">
        <f t="shared" si="43"/>
        <v>43.36816</v>
      </c>
      <c r="CP31" s="5">
        <f t="shared" si="44"/>
        <v>0.7074410861</v>
      </c>
      <c r="CQ31" s="5"/>
      <c r="CR31" s="5"/>
      <c r="CS31" s="5"/>
      <c r="CT31" s="5"/>
      <c r="CU31" s="5"/>
      <c r="CV31" s="5"/>
      <c r="CY31" s="42">
        <f t="shared" si="28"/>
        <v>63.93272083</v>
      </c>
      <c r="CZ31">
        <f t="shared" si="29"/>
        <v>-14.05527917</v>
      </c>
      <c r="DD31" s="5"/>
      <c r="DE31" s="5"/>
      <c r="DF31" s="5"/>
      <c r="DG31" s="5"/>
      <c r="DH31" s="5"/>
      <c r="DI31" s="5"/>
      <c r="DJ31" s="61"/>
      <c r="DK31" s="58">
        <v>60.0</v>
      </c>
      <c r="DL31" s="58">
        <v>5000.0</v>
      </c>
      <c r="DM31" s="58">
        <v>4.0</v>
      </c>
      <c r="DN31" s="58">
        <v>77.988</v>
      </c>
      <c r="DP31" s="5"/>
      <c r="DQ31" s="58">
        <v>4.0</v>
      </c>
      <c r="DR31">
        <f t="shared" si="1"/>
        <v>1.587401052</v>
      </c>
      <c r="DS31" s="5"/>
      <c r="DT31" s="5"/>
      <c r="DU31" s="5"/>
      <c r="DV31" s="58">
        <v>137.521</v>
      </c>
      <c r="DW31">
        <f t="shared" si="2"/>
        <v>2.138369022</v>
      </c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</row>
    <row r="32">
      <c r="A32" s="59">
        <v>50.0</v>
      </c>
      <c r="B32" s="4">
        <v>53.1581031718873</v>
      </c>
      <c r="C32" s="3">
        <v>50.0</v>
      </c>
      <c r="D32" s="4">
        <v>35.897591214642</v>
      </c>
      <c r="E32" s="3">
        <v>50.0</v>
      </c>
      <c r="F32" s="4">
        <v>32.8823440420923</v>
      </c>
      <c r="G32" s="3">
        <v>50.0</v>
      </c>
      <c r="H32" s="5">
        <v>33.2856118638838</v>
      </c>
      <c r="I32" s="59">
        <f t="shared" si="31"/>
        <v>58.73728</v>
      </c>
      <c r="J32" s="5">
        <f t="shared" si="32"/>
        <v>5.579176828</v>
      </c>
      <c r="K32" s="5">
        <f t="shared" si="33"/>
        <v>0.09498527729</v>
      </c>
      <c r="L32" s="5"/>
      <c r="M32" s="5"/>
      <c r="N32" s="5"/>
      <c r="O32" s="5"/>
      <c r="P32" s="5"/>
      <c r="Q32" s="5"/>
      <c r="R32" s="5"/>
      <c r="S32" s="5"/>
      <c r="T32" s="60"/>
      <c r="U32" s="5"/>
      <c r="V32" s="5">
        <f t="shared" si="34"/>
        <v>1.901897841</v>
      </c>
      <c r="W32" s="5">
        <f t="shared" si="35"/>
        <v>-51.25620533</v>
      </c>
      <c r="X32" s="5">
        <f t="shared" si="36"/>
        <v>-26.95003077</v>
      </c>
      <c r="Y32" s="5"/>
      <c r="Z32" s="5"/>
      <c r="AA32" s="5"/>
      <c r="AB32" s="5"/>
      <c r="AC32" s="5"/>
      <c r="AD32" s="5"/>
      <c r="AE32" s="5"/>
      <c r="AF32" s="5"/>
      <c r="AG32" s="5"/>
      <c r="AH32" s="60"/>
      <c r="AI32" s="59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60"/>
      <c r="AU32" s="59"/>
      <c r="AV32" s="5"/>
      <c r="AW32" s="5"/>
      <c r="AX32" s="5"/>
      <c r="AY32" s="5"/>
      <c r="AZ32" s="5"/>
      <c r="BA32" s="5"/>
      <c r="BB32" s="5"/>
      <c r="BC32" s="5"/>
      <c r="BD32" s="60"/>
      <c r="BE32" s="59"/>
      <c r="BF32" s="5">
        <f t="shared" si="37"/>
        <v>58.02640392</v>
      </c>
      <c r="BG32" s="5">
        <f t="shared" si="38"/>
        <v>4.868300745</v>
      </c>
      <c r="BH32" s="5"/>
      <c r="BI32" s="5"/>
      <c r="BJ32" s="5"/>
      <c r="BK32" s="5"/>
      <c r="BL32" s="5"/>
      <c r="BM32" s="5"/>
      <c r="BN32" s="5"/>
      <c r="BO32" s="5"/>
      <c r="BP32" s="60"/>
      <c r="BQ32" s="59"/>
      <c r="BR32" s="5"/>
      <c r="BS32" s="5">
        <f t="shared" si="39"/>
        <v>56.38322661</v>
      </c>
      <c r="BT32" s="5">
        <f t="shared" si="40"/>
        <v>3.225123437</v>
      </c>
      <c r="CA32" s="60"/>
      <c r="CB32" s="59"/>
      <c r="CC32" s="5">
        <f t="shared" si="41"/>
        <v>52.40816</v>
      </c>
      <c r="CD32" s="5">
        <f t="shared" si="42"/>
        <v>-0.7499431719</v>
      </c>
      <c r="CE32" s="5"/>
      <c r="CF32" s="5"/>
      <c r="CG32" s="5"/>
      <c r="CH32" s="5"/>
      <c r="CI32" s="5"/>
      <c r="CJ32" s="5"/>
      <c r="CK32" s="5"/>
      <c r="CL32" s="5"/>
      <c r="CM32" s="60"/>
      <c r="CN32" s="59"/>
      <c r="CO32" s="5">
        <f t="shared" si="43"/>
        <v>57.57316</v>
      </c>
      <c r="CP32" s="5">
        <f t="shared" si="44"/>
        <v>4.415056828</v>
      </c>
      <c r="CQ32" s="5"/>
      <c r="CR32" s="5"/>
      <c r="CS32" s="5"/>
      <c r="CT32" s="5"/>
      <c r="CU32" s="5"/>
      <c r="CV32" s="5"/>
      <c r="CY32" s="42">
        <f t="shared" si="28"/>
        <v>78.32007637</v>
      </c>
      <c r="CZ32">
        <f t="shared" si="29"/>
        <v>-22.33992363</v>
      </c>
      <c r="DD32" s="5"/>
      <c r="DE32" s="5"/>
      <c r="DF32" s="5"/>
      <c r="DG32" s="5"/>
      <c r="DH32" s="5"/>
      <c r="DI32" s="5"/>
      <c r="DJ32" s="61"/>
      <c r="DK32" s="58">
        <v>70.0</v>
      </c>
      <c r="DL32" s="58">
        <v>5000.0</v>
      </c>
      <c r="DM32" s="58">
        <v>4.0</v>
      </c>
      <c r="DN32" s="58">
        <v>100.66</v>
      </c>
      <c r="DP32" s="5"/>
      <c r="DQ32" s="58">
        <v>4.0</v>
      </c>
      <c r="DR32">
        <f t="shared" si="1"/>
        <v>1.587401052</v>
      </c>
      <c r="DS32" s="5"/>
      <c r="DT32" s="5"/>
      <c r="DU32" s="5"/>
      <c r="DV32" s="58">
        <v>203.4</v>
      </c>
      <c r="DW32">
        <f t="shared" si="2"/>
        <v>2.308350949</v>
      </c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</row>
    <row r="33">
      <c r="A33" s="59">
        <v>60.0</v>
      </c>
      <c r="B33" s="4">
        <v>59.3924190616134</v>
      </c>
      <c r="C33" s="3">
        <v>60.0</v>
      </c>
      <c r="D33" s="4">
        <v>52.0800032819522</v>
      </c>
      <c r="E33" s="3">
        <v>60.0</v>
      </c>
      <c r="F33" s="4">
        <v>40.8835142791462</v>
      </c>
      <c r="G33" s="3">
        <v>60.0</v>
      </c>
      <c r="H33" s="5">
        <v>44.1912602536613</v>
      </c>
      <c r="I33" s="59">
        <f t="shared" si="31"/>
        <v>73.05128</v>
      </c>
      <c r="J33" s="5">
        <f t="shared" si="32"/>
        <v>13.65886094</v>
      </c>
      <c r="K33" s="5">
        <f t="shared" si="33"/>
        <v>0.1869763396</v>
      </c>
      <c r="L33" s="5"/>
      <c r="M33" s="5"/>
      <c r="N33" s="5"/>
      <c r="O33" s="5"/>
      <c r="P33" s="5"/>
      <c r="Q33" s="5"/>
      <c r="R33" s="5"/>
      <c r="S33" s="5"/>
      <c r="T33" s="60"/>
      <c r="U33" s="5"/>
      <c r="V33" s="5">
        <f t="shared" si="34"/>
        <v>3.602860832</v>
      </c>
      <c r="W33" s="5">
        <f t="shared" si="35"/>
        <v>-55.78955823</v>
      </c>
      <c r="X33" s="5">
        <f t="shared" si="36"/>
        <v>-15.48479412</v>
      </c>
      <c r="Y33" s="5"/>
      <c r="Z33" s="5"/>
      <c r="AA33" s="5"/>
      <c r="AB33" s="5"/>
      <c r="AC33" s="5"/>
      <c r="AD33" s="5"/>
      <c r="AE33" s="5"/>
      <c r="AF33" s="5"/>
      <c r="AG33" s="5"/>
      <c r="AH33" s="60"/>
      <c r="AI33" s="59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60"/>
      <c r="AU33" s="59"/>
      <c r="AV33" s="5"/>
      <c r="AW33" s="5"/>
      <c r="AX33" s="5"/>
      <c r="AY33" s="5"/>
      <c r="AZ33" s="5"/>
      <c r="BA33" s="5"/>
      <c r="BB33" s="5"/>
      <c r="BC33" s="5"/>
      <c r="BD33" s="60"/>
      <c r="BE33" s="59"/>
      <c r="BF33" s="5">
        <f t="shared" si="37"/>
        <v>72.26040392</v>
      </c>
      <c r="BG33" s="5">
        <f t="shared" si="38"/>
        <v>12.86798486</v>
      </c>
      <c r="BH33" s="5"/>
      <c r="BI33" s="5"/>
      <c r="BJ33" s="5"/>
      <c r="BK33" s="5"/>
      <c r="BL33" s="5"/>
      <c r="BM33" s="5"/>
      <c r="BN33" s="5"/>
      <c r="BO33" s="5"/>
      <c r="BP33" s="60"/>
      <c r="BQ33" s="59"/>
      <c r="BR33" s="5"/>
      <c r="BS33" s="5">
        <f t="shared" si="39"/>
        <v>70.53222661</v>
      </c>
      <c r="BT33" s="5">
        <f t="shared" si="40"/>
        <v>11.13980755</v>
      </c>
      <c r="CA33" s="60"/>
      <c r="CB33" s="59"/>
      <c r="CC33" s="5">
        <f t="shared" si="41"/>
        <v>66.64216</v>
      </c>
      <c r="CD33" s="5">
        <f t="shared" si="42"/>
        <v>7.249740938</v>
      </c>
      <c r="CE33" s="5"/>
      <c r="CF33" s="5"/>
      <c r="CG33" s="5"/>
      <c r="CH33" s="5"/>
      <c r="CI33" s="5"/>
      <c r="CJ33" s="5"/>
      <c r="CK33" s="5"/>
      <c r="CL33" s="5"/>
      <c r="CM33" s="60"/>
      <c r="CN33" s="59"/>
      <c r="CO33" s="5">
        <f t="shared" si="43"/>
        <v>71.77816</v>
      </c>
      <c r="CP33" s="5">
        <f t="shared" si="44"/>
        <v>12.38574094</v>
      </c>
      <c r="CQ33" s="5"/>
      <c r="CR33" s="5"/>
      <c r="CS33" s="5"/>
      <c r="CT33" s="5"/>
      <c r="CU33" s="5"/>
      <c r="CV33" s="5"/>
      <c r="CY33" s="42">
        <f t="shared" si="28"/>
        <v>93.33159142</v>
      </c>
      <c r="CZ33">
        <f t="shared" si="29"/>
        <v>-28.37240858</v>
      </c>
      <c r="DD33" s="5"/>
      <c r="DE33" s="5"/>
      <c r="DF33" s="5"/>
      <c r="DG33" s="5"/>
      <c r="DH33" s="5"/>
      <c r="DI33" s="5"/>
      <c r="DJ33" s="61"/>
      <c r="DK33" s="58">
        <v>80.0</v>
      </c>
      <c r="DL33" s="58">
        <v>5000.0</v>
      </c>
      <c r="DM33" s="58">
        <v>4.0</v>
      </c>
      <c r="DN33" s="58">
        <v>121.704</v>
      </c>
      <c r="DP33" s="5"/>
      <c r="DQ33" s="58">
        <v>4.0</v>
      </c>
      <c r="DR33">
        <f t="shared" si="1"/>
        <v>1.587401052</v>
      </c>
      <c r="DS33" s="5"/>
      <c r="DT33" s="5"/>
      <c r="DU33" s="5"/>
      <c r="DV33" s="58">
        <v>196.117</v>
      </c>
      <c r="DW33">
        <f t="shared" si="2"/>
        <v>2.292515241</v>
      </c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</row>
    <row r="34">
      <c r="A34" s="59">
        <v>70.0</v>
      </c>
      <c r="B34" s="4">
        <v>81.743003181585</v>
      </c>
      <c r="C34" s="3">
        <v>70.0</v>
      </c>
      <c r="D34" s="4">
        <v>53.8734962806545</v>
      </c>
      <c r="E34" s="3">
        <v>70.0</v>
      </c>
      <c r="F34" s="4">
        <v>53.6470946783049</v>
      </c>
      <c r="G34" s="3">
        <v>70.0</v>
      </c>
      <c r="H34" s="5">
        <v>55.3564370879969</v>
      </c>
      <c r="I34" s="59">
        <f t="shared" si="31"/>
        <v>87.36528</v>
      </c>
      <c r="J34" s="5">
        <f t="shared" si="32"/>
        <v>5.622276818</v>
      </c>
      <c r="K34" s="5">
        <f t="shared" si="33"/>
        <v>0.06435367481</v>
      </c>
      <c r="L34" s="5"/>
      <c r="M34" s="5"/>
      <c r="N34" s="5"/>
      <c r="O34" s="5"/>
      <c r="P34" s="5"/>
      <c r="Q34" s="5"/>
      <c r="R34" s="5"/>
      <c r="S34" s="5"/>
      <c r="T34" s="60"/>
      <c r="U34" s="5"/>
      <c r="V34" s="5">
        <f t="shared" si="34"/>
        <v>12.7051042</v>
      </c>
      <c r="W34" s="5">
        <f t="shared" si="35"/>
        <v>-69.03789898</v>
      </c>
      <c r="X34" s="5">
        <f t="shared" si="36"/>
        <v>-5.433871134</v>
      </c>
      <c r="Y34" s="5"/>
      <c r="Z34" s="5"/>
      <c r="AA34" s="5"/>
      <c r="AB34" s="5"/>
      <c r="AC34" s="5"/>
      <c r="AD34" s="5"/>
      <c r="AE34" s="5"/>
      <c r="AF34" s="5"/>
      <c r="AG34" s="5"/>
      <c r="AH34" s="60"/>
      <c r="AI34" s="59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60"/>
      <c r="AU34" s="59"/>
      <c r="AV34" s="5"/>
      <c r="AW34" s="5"/>
      <c r="AX34" s="5"/>
      <c r="AY34" s="5"/>
      <c r="AZ34" s="5"/>
      <c r="BA34" s="5"/>
      <c r="BB34" s="5"/>
      <c r="BC34" s="5"/>
      <c r="BD34" s="60"/>
      <c r="BE34" s="59"/>
      <c r="BF34" s="5">
        <f t="shared" si="37"/>
        <v>86.49440392</v>
      </c>
      <c r="BG34" s="5">
        <f t="shared" si="38"/>
        <v>4.751400736</v>
      </c>
      <c r="BH34" s="5"/>
      <c r="BI34" s="5"/>
      <c r="BJ34" s="5"/>
      <c r="BK34" s="5"/>
      <c r="BL34" s="5"/>
      <c r="BM34" s="5"/>
      <c r="BN34" s="5"/>
      <c r="BO34" s="5"/>
      <c r="BP34" s="60"/>
      <c r="BQ34" s="59"/>
      <c r="BR34" s="5"/>
      <c r="BS34" s="5">
        <f t="shared" si="39"/>
        <v>84.68122661</v>
      </c>
      <c r="BT34" s="5">
        <f t="shared" si="40"/>
        <v>2.938223427</v>
      </c>
      <c r="CA34" s="60"/>
      <c r="CB34" s="59"/>
      <c r="CC34" s="5">
        <f t="shared" si="41"/>
        <v>80.87616</v>
      </c>
      <c r="CD34" s="5">
        <f t="shared" si="42"/>
        <v>-0.8668431816</v>
      </c>
      <c r="CE34" s="5"/>
      <c r="CF34" s="5"/>
      <c r="CG34" s="5"/>
      <c r="CH34" s="5"/>
      <c r="CI34" s="5"/>
      <c r="CJ34" s="5"/>
      <c r="CK34" s="5"/>
      <c r="CL34" s="5"/>
      <c r="CM34" s="60"/>
      <c r="CN34" s="59"/>
      <c r="CO34" s="5">
        <f t="shared" si="43"/>
        <v>85.98316</v>
      </c>
      <c r="CP34" s="5">
        <f t="shared" si="44"/>
        <v>4.240156818</v>
      </c>
      <c r="CQ34" s="5"/>
      <c r="CR34" s="5"/>
      <c r="CS34" s="5"/>
      <c r="CT34" s="5"/>
      <c r="CU34" s="5"/>
      <c r="CV34" s="5"/>
      <c r="CY34" s="42">
        <f t="shared" si="28"/>
        <v>108.9110215</v>
      </c>
      <c r="CZ34">
        <f t="shared" si="29"/>
        <v>-24.14897848</v>
      </c>
      <c r="DD34" s="5"/>
      <c r="DE34" s="5"/>
      <c r="DF34" s="5"/>
      <c r="DG34" s="5"/>
      <c r="DH34" s="5"/>
      <c r="DI34" s="5"/>
      <c r="DJ34" s="61"/>
      <c r="DK34" s="58">
        <v>90.0</v>
      </c>
      <c r="DL34" s="58">
        <v>5000.0</v>
      </c>
      <c r="DM34" s="58">
        <v>4.0</v>
      </c>
      <c r="DN34" s="58">
        <v>133.06</v>
      </c>
      <c r="DP34" s="5"/>
      <c r="DQ34" s="58">
        <v>4.0</v>
      </c>
      <c r="DR34">
        <f t="shared" si="1"/>
        <v>1.587401052</v>
      </c>
      <c r="DS34" s="5"/>
      <c r="DT34" s="5"/>
      <c r="DU34" s="5"/>
      <c r="DV34" s="58">
        <v>1.41</v>
      </c>
      <c r="DW34">
        <f t="shared" si="2"/>
        <v>0.1492191127</v>
      </c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</row>
    <row r="35">
      <c r="A35" s="59">
        <v>80.0</v>
      </c>
      <c r="B35" s="4">
        <v>97.3318980360211</v>
      </c>
      <c r="C35" s="3">
        <v>80.0</v>
      </c>
      <c r="D35" s="4">
        <v>64.3910985135515</v>
      </c>
      <c r="E35" s="3">
        <v>80.0</v>
      </c>
      <c r="F35" s="4">
        <v>60.1093254224844</v>
      </c>
      <c r="G35" s="3">
        <v>80.0</v>
      </c>
      <c r="H35" s="5">
        <v>64.638999062985</v>
      </c>
      <c r="I35" s="59">
        <f t="shared" si="31"/>
        <v>101.67928</v>
      </c>
      <c r="J35" s="5">
        <f t="shared" si="32"/>
        <v>4.347381964</v>
      </c>
      <c r="K35" s="5">
        <f t="shared" si="33"/>
        <v>0.04275582955</v>
      </c>
      <c r="L35" s="5"/>
      <c r="M35" s="5"/>
      <c r="N35" s="5"/>
      <c r="O35" s="5"/>
      <c r="P35" s="5"/>
      <c r="Q35" s="5"/>
      <c r="R35" s="5"/>
      <c r="S35" s="5"/>
      <c r="T35" s="60"/>
      <c r="U35" s="5"/>
      <c r="V35" s="5">
        <f t="shared" si="34"/>
        <v>21.10395634</v>
      </c>
      <c r="W35" s="5">
        <f t="shared" si="35"/>
        <v>-76.2279417</v>
      </c>
      <c r="X35" s="5">
        <f t="shared" si="36"/>
        <v>-3.61202139</v>
      </c>
      <c r="Y35" s="5"/>
      <c r="Z35" s="5"/>
      <c r="AA35" s="5"/>
      <c r="AB35" s="5"/>
      <c r="AC35" s="5"/>
      <c r="AD35" s="5"/>
      <c r="AE35" s="5"/>
      <c r="AF35" s="5"/>
      <c r="AG35" s="5"/>
      <c r="AH35" s="60"/>
      <c r="AI35" s="59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0"/>
      <c r="AU35" s="59"/>
      <c r="AV35" s="5"/>
      <c r="AW35" s="5"/>
      <c r="AX35" s="5"/>
      <c r="AY35" s="5"/>
      <c r="AZ35" s="5"/>
      <c r="BA35" s="5"/>
      <c r="BB35" s="5"/>
      <c r="BC35" s="5"/>
      <c r="BD35" s="60"/>
      <c r="BE35" s="59"/>
      <c r="BF35" s="5">
        <f t="shared" si="37"/>
        <v>100.7284039</v>
      </c>
      <c r="BG35" s="5">
        <f t="shared" si="38"/>
        <v>3.396505881</v>
      </c>
      <c r="BH35" s="5"/>
      <c r="BI35" s="5"/>
      <c r="BJ35" s="5"/>
      <c r="BK35" s="5"/>
      <c r="BL35" s="5"/>
      <c r="BM35" s="5"/>
      <c r="BN35" s="5"/>
      <c r="BO35" s="5"/>
      <c r="BP35" s="60"/>
      <c r="BQ35" s="59"/>
      <c r="BR35" s="5"/>
      <c r="BS35" s="5">
        <f t="shared" si="39"/>
        <v>98.83022661</v>
      </c>
      <c r="BT35" s="5">
        <f t="shared" si="40"/>
        <v>1.498328573</v>
      </c>
      <c r="CA35" s="60"/>
      <c r="CB35" s="59"/>
      <c r="CC35" s="5">
        <f t="shared" si="41"/>
        <v>95.11016</v>
      </c>
      <c r="CD35" s="5">
        <f t="shared" si="42"/>
        <v>-2.221738036</v>
      </c>
      <c r="CE35" s="5"/>
      <c r="CF35" s="5"/>
      <c r="CG35" s="5"/>
      <c r="CH35" s="5"/>
      <c r="CI35" s="5"/>
      <c r="CJ35" s="5"/>
      <c r="CK35" s="5"/>
      <c r="CL35" s="5"/>
      <c r="CM35" s="60"/>
      <c r="CN35" s="59"/>
      <c r="CO35" s="5">
        <f t="shared" si="43"/>
        <v>100.18816</v>
      </c>
      <c r="CP35" s="5">
        <f t="shared" si="44"/>
        <v>2.856261964</v>
      </c>
      <c r="CQ35" s="5"/>
      <c r="CR35" s="5"/>
      <c r="CS35" s="5"/>
      <c r="CT35" s="5"/>
      <c r="CU35" s="5"/>
      <c r="CV35" s="5"/>
      <c r="CY35" s="42">
        <f t="shared" si="28"/>
        <v>125.0130278</v>
      </c>
      <c r="CZ35">
        <f t="shared" si="29"/>
        <v>-12.50797223</v>
      </c>
      <c r="DD35" s="5"/>
      <c r="DE35" s="5"/>
      <c r="DF35" s="5"/>
      <c r="DG35" s="5"/>
      <c r="DH35" s="5"/>
      <c r="DI35" s="5"/>
      <c r="DJ35" s="61"/>
      <c r="DK35" s="58">
        <v>100.0</v>
      </c>
      <c r="DL35" s="58">
        <v>5000.0</v>
      </c>
      <c r="DM35" s="58">
        <v>4.0</v>
      </c>
      <c r="DN35" s="58">
        <v>137.521</v>
      </c>
      <c r="DP35" s="5"/>
      <c r="DQ35" s="58">
        <v>4.0</v>
      </c>
      <c r="DR35">
        <f t="shared" si="1"/>
        <v>1.587401052</v>
      </c>
      <c r="DS35" s="5"/>
      <c r="DT35" s="5"/>
      <c r="DU35" s="5"/>
      <c r="DV35" s="58">
        <v>2.524</v>
      </c>
      <c r="DW35">
        <f t="shared" si="2"/>
        <v>0.4020893506</v>
      </c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</row>
    <row r="36">
      <c r="A36" s="59">
        <v>90.0</v>
      </c>
      <c r="B36" s="4">
        <v>114.054798670807</v>
      </c>
      <c r="C36" s="3">
        <v>90.0</v>
      </c>
      <c r="D36" s="4">
        <v>79.6722956227881</v>
      </c>
      <c r="E36" s="3">
        <v>90.0</v>
      </c>
      <c r="F36" s="4">
        <v>72.9909017366307</v>
      </c>
      <c r="G36" s="3">
        <v>90.0</v>
      </c>
      <c r="H36" s="5">
        <v>71.0841858530693</v>
      </c>
      <c r="I36" s="59">
        <f t="shared" si="31"/>
        <v>115.99328</v>
      </c>
      <c r="J36" s="5">
        <f t="shared" si="32"/>
        <v>1.938481329</v>
      </c>
      <c r="K36" s="5">
        <f t="shared" si="33"/>
        <v>0.01671201409</v>
      </c>
      <c r="L36" s="5"/>
      <c r="M36" s="5"/>
      <c r="N36" s="5"/>
      <c r="O36" s="5"/>
      <c r="P36" s="5"/>
      <c r="Q36" s="5"/>
      <c r="R36" s="5"/>
      <c r="S36" s="5"/>
      <c r="T36" s="60"/>
      <c r="U36" s="5"/>
      <c r="V36" s="5">
        <f t="shared" si="34"/>
        <v>31.47438507</v>
      </c>
      <c r="W36" s="5">
        <f t="shared" si="35"/>
        <v>-82.5804136</v>
      </c>
      <c r="X36" s="5">
        <f t="shared" si="36"/>
        <v>-2.62373398</v>
      </c>
      <c r="Y36" s="5"/>
      <c r="Z36" s="5"/>
      <c r="AA36" s="5"/>
      <c r="AB36" s="5"/>
      <c r="AC36" s="5"/>
      <c r="AD36" s="5"/>
      <c r="AE36" s="5"/>
      <c r="AF36" s="5"/>
      <c r="AG36" s="5"/>
      <c r="AH36" s="60"/>
      <c r="AI36" s="59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60"/>
      <c r="AU36" s="59"/>
      <c r="AV36" s="5"/>
      <c r="AW36" s="5"/>
      <c r="AX36" s="5"/>
      <c r="AY36" s="5"/>
      <c r="AZ36" s="5"/>
      <c r="BA36" s="5"/>
      <c r="BB36" s="5"/>
      <c r="BC36" s="5"/>
      <c r="BD36" s="60"/>
      <c r="BE36" s="59"/>
      <c r="BF36" s="5">
        <f t="shared" si="37"/>
        <v>114.9624039</v>
      </c>
      <c r="BG36" s="5">
        <f t="shared" si="38"/>
        <v>0.9076052464</v>
      </c>
      <c r="BH36" s="5"/>
      <c r="BI36" s="5"/>
      <c r="BJ36" s="5"/>
      <c r="BK36" s="5"/>
      <c r="BL36" s="5"/>
      <c r="BM36" s="5"/>
      <c r="BN36" s="5"/>
      <c r="BO36" s="5"/>
      <c r="BP36" s="60"/>
      <c r="BQ36" s="59"/>
      <c r="BR36" s="5"/>
      <c r="BS36" s="5">
        <f t="shared" si="39"/>
        <v>112.9792266</v>
      </c>
      <c r="BT36" s="5">
        <f t="shared" si="40"/>
        <v>-1.075572062</v>
      </c>
      <c r="CA36" s="60"/>
      <c r="CB36" s="59"/>
      <c r="CC36" s="5">
        <f t="shared" si="41"/>
        <v>109.34416</v>
      </c>
      <c r="CD36" s="5">
        <f t="shared" si="42"/>
        <v>-4.710638671</v>
      </c>
      <c r="CE36" s="5"/>
      <c r="CF36" s="5"/>
      <c r="CG36" s="5"/>
      <c r="CH36" s="5"/>
      <c r="CI36" s="5"/>
      <c r="CJ36" s="5"/>
      <c r="CK36" s="5"/>
      <c r="CL36" s="5"/>
      <c r="CM36" s="60"/>
      <c r="CN36" s="59"/>
      <c r="CO36" s="5">
        <f t="shared" si="43"/>
        <v>114.39316</v>
      </c>
      <c r="CP36" s="5">
        <f t="shared" si="44"/>
        <v>0.3383613292</v>
      </c>
      <c r="CQ36" s="5"/>
      <c r="CR36" s="5"/>
      <c r="CS36" s="5"/>
      <c r="CT36" s="5"/>
      <c r="CU36" s="5"/>
      <c r="CV36" s="5"/>
      <c r="CY36" s="42">
        <f t="shared" si="28"/>
        <v>141.6001579</v>
      </c>
      <c r="CZ36">
        <f t="shared" si="29"/>
        <v>-61.79984207</v>
      </c>
      <c r="DD36" s="5"/>
      <c r="DE36" s="5"/>
      <c r="DF36" s="5"/>
      <c r="DG36" s="5"/>
      <c r="DH36" s="5"/>
      <c r="DI36" s="5"/>
      <c r="DJ36" s="61"/>
      <c r="DK36" s="58">
        <v>110.0</v>
      </c>
      <c r="DL36" s="58">
        <v>5000.0</v>
      </c>
      <c r="DM36" s="58">
        <v>4.0</v>
      </c>
      <c r="DN36" s="58">
        <v>203.4</v>
      </c>
      <c r="DP36" s="5"/>
      <c r="DQ36" s="58">
        <v>4.0</v>
      </c>
      <c r="DR36">
        <f t="shared" si="1"/>
        <v>1.587401052</v>
      </c>
      <c r="DS36" s="5"/>
      <c r="DT36" s="5"/>
      <c r="DU36" s="5"/>
      <c r="DV36" s="58">
        <v>2.239</v>
      </c>
      <c r="DW36">
        <f t="shared" si="2"/>
        <v>0.3500540936</v>
      </c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</row>
    <row r="37">
      <c r="A37" s="59">
        <v>100.0</v>
      </c>
      <c r="B37" s="4">
        <v>125.130811682869</v>
      </c>
      <c r="C37" s="3">
        <v>100.0</v>
      </c>
      <c r="D37" s="4">
        <v>88.8044476531231</v>
      </c>
      <c r="E37" s="3">
        <v>100.0</v>
      </c>
      <c r="F37" s="4">
        <v>83.6668715816303</v>
      </c>
      <c r="G37" s="3">
        <v>100.0</v>
      </c>
      <c r="H37" s="5">
        <v>89.4265439641441</v>
      </c>
      <c r="I37" s="59">
        <f t="shared" si="31"/>
        <v>130.30728</v>
      </c>
      <c r="J37" s="5">
        <f t="shared" si="32"/>
        <v>5.176468317</v>
      </c>
      <c r="K37" s="5">
        <f t="shared" si="33"/>
        <v>0.03972508917</v>
      </c>
      <c r="L37" s="5"/>
      <c r="M37" s="5"/>
      <c r="N37" s="5"/>
      <c r="O37" s="5"/>
      <c r="P37" s="5"/>
      <c r="Q37" s="5"/>
      <c r="R37" s="5"/>
      <c r="S37" s="5"/>
      <c r="T37" s="60"/>
      <c r="U37" s="5"/>
      <c r="V37" s="5">
        <f t="shared" si="34"/>
        <v>38.97098964</v>
      </c>
      <c r="W37" s="5">
        <f t="shared" si="35"/>
        <v>-86.15982204</v>
      </c>
      <c r="X37" s="5">
        <f t="shared" si="36"/>
        <v>-2.210870774</v>
      </c>
      <c r="Y37" s="5"/>
      <c r="Z37" s="5"/>
      <c r="AA37" s="5"/>
      <c r="AB37" s="5"/>
      <c r="AC37" s="5"/>
      <c r="AD37" s="5"/>
      <c r="AE37" s="5"/>
      <c r="AF37" s="5"/>
      <c r="AG37" s="5"/>
      <c r="AH37" s="60"/>
      <c r="AI37" s="59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60"/>
      <c r="AU37" s="59"/>
      <c r="AV37" s="5"/>
      <c r="AW37" s="5"/>
      <c r="AX37" s="5"/>
      <c r="AY37" s="5"/>
      <c r="AZ37" s="5"/>
      <c r="BA37" s="5"/>
      <c r="BB37" s="5"/>
      <c r="BC37" s="5"/>
      <c r="BD37" s="60"/>
      <c r="BE37" s="59"/>
      <c r="BF37" s="5">
        <f t="shared" si="37"/>
        <v>129.1964039</v>
      </c>
      <c r="BG37" s="5">
        <f t="shared" si="38"/>
        <v>4.065592234</v>
      </c>
      <c r="BH37" s="5"/>
      <c r="BI37" s="5"/>
      <c r="BJ37" s="5"/>
      <c r="BK37" s="5"/>
      <c r="BL37" s="5"/>
      <c r="BM37" s="5"/>
      <c r="BN37" s="5"/>
      <c r="BO37" s="5"/>
      <c r="BP37" s="60"/>
      <c r="BQ37" s="59"/>
      <c r="BR37" s="5"/>
      <c r="BS37" s="5">
        <f t="shared" si="39"/>
        <v>127.1282266</v>
      </c>
      <c r="BT37" s="5">
        <f t="shared" si="40"/>
        <v>1.997414926</v>
      </c>
      <c r="CA37" s="60"/>
      <c r="CB37" s="59"/>
      <c r="CC37" s="5">
        <f t="shared" si="41"/>
        <v>123.57816</v>
      </c>
      <c r="CD37" s="5">
        <f t="shared" si="42"/>
        <v>-1.552651683</v>
      </c>
      <c r="CE37" s="5"/>
      <c r="CF37" s="5"/>
      <c r="CG37" s="5"/>
      <c r="CH37" s="5"/>
      <c r="CI37" s="5"/>
      <c r="CJ37" s="5"/>
      <c r="CK37" s="5"/>
      <c r="CL37" s="5"/>
      <c r="CM37" s="60"/>
      <c r="CN37" s="59"/>
      <c r="CO37" s="5">
        <f t="shared" si="43"/>
        <v>128.59816</v>
      </c>
      <c r="CP37" s="5">
        <f t="shared" si="44"/>
        <v>3.467348317</v>
      </c>
      <c r="CQ37" s="5"/>
      <c r="CR37" s="5"/>
      <c r="CS37" s="5"/>
      <c r="CT37" s="5"/>
      <c r="CU37" s="5"/>
      <c r="CV37" s="5"/>
      <c r="CY37" s="42">
        <f t="shared" si="28"/>
        <v>158.6408677</v>
      </c>
      <c r="CZ37">
        <f t="shared" si="29"/>
        <v>-37.47613233</v>
      </c>
      <c r="DD37" s="5"/>
      <c r="DE37" s="5"/>
      <c r="DF37" s="5"/>
      <c r="DG37" s="5"/>
      <c r="DH37" s="5"/>
      <c r="DI37" s="5"/>
      <c r="DJ37" s="61"/>
      <c r="DK37" s="58">
        <v>120.0</v>
      </c>
      <c r="DL37" s="58">
        <v>5000.0</v>
      </c>
      <c r="DM37" s="58">
        <v>4.0</v>
      </c>
      <c r="DN37" s="58">
        <v>196.117</v>
      </c>
      <c r="DP37" s="5"/>
      <c r="DQ37" s="58">
        <v>4.0</v>
      </c>
      <c r="DR37">
        <f t="shared" si="1"/>
        <v>1.587401052</v>
      </c>
      <c r="DS37" s="5"/>
      <c r="DT37" s="5"/>
      <c r="DU37" s="5"/>
      <c r="DV37" s="58">
        <v>9.29</v>
      </c>
      <c r="DW37">
        <f t="shared" si="2"/>
        <v>0.968015714</v>
      </c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</row>
    <row r="38">
      <c r="A38" s="59">
        <v>110.0</v>
      </c>
      <c r="B38" s="4">
        <v>145.122494943638</v>
      </c>
      <c r="C38" s="3">
        <v>110.0</v>
      </c>
      <c r="D38" s="4">
        <v>98.6422572299906</v>
      </c>
      <c r="E38" s="3">
        <v>110.0</v>
      </c>
      <c r="F38" s="4">
        <v>98.96989614358</v>
      </c>
      <c r="G38" s="3">
        <v>110.0</v>
      </c>
      <c r="H38" s="5">
        <v>96.3695485485746</v>
      </c>
      <c r="I38" s="59">
        <f t="shared" si="31"/>
        <v>144.62128</v>
      </c>
      <c r="J38" s="5">
        <f t="shared" si="32"/>
        <v>-0.5012149436</v>
      </c>
      <c r="K38" s="5">
        <f t="shared" si="33"/>
        <v>-0.003465706732</v>
      </c>
      <c r="L38" s="5"/>
      <c r="M38" s="5"/>
      <c r="N38" s="5"/>
      <c r="O38" s="5"/>
      <c r="P38" s="5"/>
      <c r="Q38" s="5"/>
      <c r="R38" s="5"/>
      <c r="S38" s="5"/>
      <c r="T38" s="60"/>
      <c r="U38" s="5"/>
      <c r="V38" s="5">
        <f t="shared" si="34"/>
        <v>53.53972465</v>
      </c>
      <c r="W38" s="5">
        <f t="shared" si="35"/>
        <v>-91.58277029</v>
      </c>
      <c r="X38" s="5">
        <f t="shared" si="36"/>
        <v>-1.710557364</v>
      </c>
      <c r="Y38" s="5"/>
      <c r="Z38" s="5"/>
      <c r="AA38" s="5"/>
      <c r="AB38" s="5"/>
      <c r="AC38" s="5"/>
      <c r="AD38" s="5"/>
      <c r="AE38" s="5"/>
      <c r="AF38" s="5"/>
      <c r="AG38" s="5"/>
      <c r="AH38" s="60"/>
      <c r="AI38" s="59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60"/>
      <c r="AU38" s="59"/>
      <c r="AV38" s="5"/>
      <c r="AW38" s="5"/>
      <c r="AX38" s="5"/>
      <c r="AY38" s="5"/>
      <c r="AZ38" s="5"/>
      <c r="BA38" s="5"/>
      <c r="BB38" s="5"/>
      <c r="BC38" s="5"/>
      <c r="BD38" s="60"/>
      <c r="BE38" s="59"/>
      <c r="BF38" s="5">
        <f t="shared" si="37"/>
        <v>143.4304039</v>
      </c>
      <c r="BG38" s="5">
        <f t="shared" si="38"/>
        <v>-1.692091026</v>
      </c>
      <c r="BH38" s="5"/>
      <c r="BI38" s="5"/>
      <c r="BJ38" s="5"/>
      <c r="BK38" s="5"/>
      <c r="BL38" s="5"/>
      <c r="BM38" s="5"/>
      <c r="BN38" s="5"/>
      <c r="BO38" s="5"/>
      <c r="BP38" s="60"/>
      <c r="BQ38" s="59"/>
      <c r="BR38" s="5"/>
      <c r="BS38" s="5">
        <f t="shared" si="39"/>
        <v>141.2772266</v>
      </c>
      <c r="BT38" s="5">
        <f t="shared" si="40"/>
        <v>-3.845268335</v>
      </c>
      <c r="CA38" s="60"/>
      <c r="CB38" s="59"/>
      <c r="CC38" s="5">
        <f t="shared" si="41"/>
        <v>137.81216</v>
      </c>
      <c r="CD38" s="5">
        <f t="shared" si="42"/>
        <v>-7.310334944</v>
      </c>
      <c r="CE38" s="5"/>
      <c r="CF38" s="5"/>
      <c r="CG38" s="5"/>
      <c r="CH38" s="5"/>
      <c r="CI38" s="5"/>
      <c r="CJ38" s="5"/>
      <c r="CK38" s="5"/>
      <c r="CL38" s="5"/>
      <c r="CM38" s="60"/>
      <c r="CN38" s="59"/>
      <c r="CO38" s="5"/>
      <c r="CP38" s="5"/>
      <c r="CQ38" s="5"/>
      <c r="CR38" s="5"/>
      <c r="CS38" s="5"/>
      <c r="CT38" s="5"/>
      <c r="CU38" s="5"/>
      <c r="CV38" s="5"/>
      <c r="CY38" s="42">
        <f t="shared" si="28"/>
        <v>0.975465247</v>
      </c>
      <c r="CZ38">
        <f t="shared" si="29"/>
        <v>-0.434534753</v>
      </c>
      <c r="DD38" s="5"/>
      <c r="DE38" s="5"/>
      <c r="DF38" s="5"/>
      <c r="DG38" s="5"/>
      <c r="DH38" s="5"/>
      <c r="DI38" s="5"/>
      <c r="DJ38" s="61"/>
      <c r="DK38" s="58">
        <v>4.0</v>
      </c>
      <c r="DL38" s="58">
        <v>10000.0</v>
      </c>
      <c r="DM38" s="58">
        <v>4.0</v>
      </c>
      <c r="DN38" s="58">
        <v>1.41</v>
      </c>
      <c r="DP38" s="5"/>
      <c r="DQ38" s="58">
        <v>4.0</v>
      </c>
      <c r="DR38">
        <f t="shared" si="1"/>
        <v>1.587401052</v>
      </c>
      <c r="DS38" s="5"/>
      <c r="DT38" s="5"/>
      <c r="DU38" s="5"/>
      <c r="DV38" s="58">
        <v>23.644</v>
      </c>
      <c r="DW38">
        <f t="shared" si="2"/>
        <v>1.373720951</v>
      </c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</row>
    <row r="39">
      <c r="A39" s="63">
        <v>120.0</v>
      </c>
      <c r="B39" s="8">
        <v>165.641325788511</v>
      </c>
      <c r="C39" s="7">
        <v>120.0</v>
      </c>
      <c r="D39" s="8">
        <v>113.659113827206</v>
      </c>
      <c r="E39" s="7">
        <v>120.0</v>
      </c>
      <c r="F39" s="8">
        <v>107.162868887791</v>
      </c>
      <c r="G39" s="7">
        <v>120.0</v>
      </c>
      <c r="H39" s="64">
        <v>94.9427776404778</v>
      </c>
      <c r="I39" s="59">
        <f t="shared" si="31"/>
        <v>158.93528</v>
      </c>
      <c r="J39" s="5">
        <f t="shared" si="32"/>
        <v>-6.706045789</v>
      </c>
      <c r="K39" s="5">
        <f t="shared" si="33"/>
        <v>-0.04219356324</v>
      </c>
      <c r="L39" s="5"/>
      <c r="M39" s="5"/>
      <c r="N39" s="5"/>
      <c r="O39" s="5"/>
      <c r="P39" s="5"/>
      <c r="Q39" s="5"/>
      <c r="R39" s="5"/>
      <c r="S39" s="5"/>
      <c r="T39" s="60"/>
      <c r="U39" s="5"/>
      <c r="V39" s="5">
        <f t="shared" si="34"/>
        <v>69.64397677</v>
      </c>
      <c r="W39" s="5">
        <f t="shared" si="35"/>
        <v>-95.99734902</v>
      </c>
      <c r="X39" s="5">
        <f t="shared" si="36"/>
        <v>-1.378401313</v>
      </c>
      <c r="Y39" s="5"/>
      <c r="Z39" s="5"/>
      <c r="AA39" s="5"/>
      <c r="AB39" s="5"/>
      <c r="AC39" s="5"/>
      <c r="AD39" s="5"/>
      <c r="AE39" s="5"/>
      <c r="AF39" s="5"/>
      <c r="AG39" s="5"/>
      <c r="AH39" s="60"/>
      <c r="AI39" s="59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60"/>
      <c r="AU39" s="59"/>
      <c r="AV39" s="5"/>
      <c r="AW39" s="5"/>
      <c r="AX39" s="5"/>
      <c r="AY39" s="5"/>
      <c r="AZ39" s="5"/>
      <c r="BA39" s="5"/>
      <c r="BB39" s="5"/>
      <c r="BC39" s="5"/>
      <c r="BD39" s="60"/>
      <c r="BE39" s="59"/>
      <c r="BF39" s="5">
        <f t="shared" si="37"/>
        <v>157.6644039</v>
      </c>
      <c r="BG39" s="5">
        <f t="shared" si="38"/>
        <v>-7.976921871</v>
      </c>
      <c r="BH39" s="5"/>
      <c r="BI39" s="5"/>
      <c r="BJ39" s="5"/>
      <c r="BK39" s="5"/>
      <c r="BL39" s="5"/>
      <c r="BM39" s="5"/>
      <c r="BN39" s="5"/>
      <c r="BO39" s="5"/>
      <c r="BP39" s="60"/>
      <c r="BQ39" s="59"/>
      <c r="BR39" s="5"/>
      <c r="BS39" s="5">
        <f t="shared" si="39"/>
        <v>155.4262266</v>
      </c>
      <c r="BT39" s="5">
        <f t="shared" si="40"/>
        <v>-10.21509918</v>
      </c>
      <c r="CA39" s="60"/>
      <c r="CB39" s="59"/>
      <c r="CC39" s="5">
        <f t="shared" si="41"/>
        <v>152.04616</v>
      </c>
      <c r="CD39" s="5">
        <f t="shared" si="42"/>
        <v>-13.59516579</v>
      </c>
      <c r="CE39" s="5"/>
      <c r="CF39" s="5"/>
      <c r="CG39" s="5"/>
      <c r="CH39" s="5"/>
      <c r="CI39" s="5"/>
      <c r="CJ39" s="5"/>
      <c r="CK39" s="5"/>
      <c r="CL39" s="5"/>
      <c r="CM39" s="60"/>
      <c r="CN39" s="59"/>
      <c r="CO39" s="5"/>
      <c r="CP39" s="5"/>
      <c r="CQ39" s="5"/>
      <c r="CR39" s="5"/>
      <c r="CS39" s="5"/>
      <c r="CT39" s="5"/>
      <c r="CU39" s="5"/>
      <c r="CV39" s="5"/>
      <c r="CY39" s="42">
        <f t="shared" si="28"/>
        <v>3.804842578</v>
      </c>
      <c r="CZ39">
        <f t="shared" si="29"/>
        <v>1.280842578</v>
      </c>
      <c r="DD39" s="5"/>
      <c r="DE39" s="5"/>
      <c r="DF39" s="5"/>
      <c r="DG39" s="5"/>
      <c r="DH39" s="5"/>
      <c r="DI39" s="5"/>
      <c r="DJ39" s="61"/>
      <c r="DK39" s="58">
        <v>8.0</v>
      </c>
      <c r="DL39" s="58">
        <v>10000.0</v>
      </c>
      <c r="DM39" s="58">
        <v>4.0</v>
      </c>
      <c r="DN39" s="58">
        <v>2.524</v>
      </c>
      <c r="DP39" s="5"/>
      <c r="DQ39" s="58">
        <v>4.0</v>
      </c>
      <c r="DR39">
        <f t="shared" si="1"/>
        <v>1.587401052</v>
      </c>
      <c r="DS39" s="5"/>
      <c r="DT39" s="5"/>
      <c r="DU39" s="5"/>
      <c r="DV39" s="58">
        <v>42.137</v>
      </c>
      <c r="DW39">
        <f t="shared" si="2"/>
        <v>1.624663612</v>
      </c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</row>
    <row r="40">
      <c r="A40" s="59"/>
      <c r="B40" s="5"/>
      <c r="C40" s="5"/>
      <c r="D40" s="5"/>
      <c r="E40" s="5"/>
      <c r="F40" s="5"/>
      <c r="G40" s="5"/>
      <c r="H40" s="5"/>
      <c r="I40" s="59"/>
      <c r="J40" s="5"/>
      <c r="K40" s="5"/>
      <c r="L40" s="5"/>
      <c r="M40" s="5"/>
      <c r="N40" s="5"/>
      <c r="O40" s="5"/>
      <c r="P40" s="5"/>
      <c r="Q40" s="5"/>
      <c r="R40" s="5"/>
      <c r="S40" s="5"/>
      <c r="T40" s="60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0"/>
      <c r="AI40" s="59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60"/>
      <c r="AU40" s="59"/>
      <c r="AV40" s="5"/>
      <c r="AW40" s="5"/>
      <c r="AX40" s="5"/>
      <c r="AY40" s="5"/>
      <c r="AZ40" s="5"/>
      <c r="BA40" s="5"/>
      <c r="BB40" s="5"/>
      <c r="BC40" s="5"/>
      <c r="BD40" s="60"/>
      <c r="BE40" s="59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60"/>
      <c r="BQ40" s="59"/>
      <c r="BR40" s="5"/>
      <c r="BS40" s="5"/>
      <c r="CA40" s="60"/>
      <c r="CB40" s="59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60"/>
      <c r="CN40" s="59"/>
      <c r="CO40" s="5"/>
      <c r="CP40" s="5"/>
      <c r="CQ40" s="5"/>
      <c r="CR40" s="5"/>
      <c r="CS40" s="5"/>
      <c r="CT40" s="5"/>
      <c r="CU40" s="5"/>
      <c r="CV40" s="5"/>
      <c r="CY40" s="42">
        <f t="shared" si="28"/>
        <v>5.405855596</v>
      </c>
      <c r="CZ40">
        <f t="shared" si="29"/>
        <v>3.166855596</v>
      </c>
      <c r="DD40" s="5"/>
      <c r="DE40" s="5"/>
      <c r="DF40" s="5"/>
      <c r="DG40" s="5"/>
      <c r="DH40" s="5"/>
      <c r="DI40" s="5"/>
      <c r="DJ40" s="61"/>
      <c r="DK40" s="58">
        <v>10.0</v>
      </c>
      <c r="DL40" s="58">
        <v>10000.0</v>
      </c>
      <c r="DM40" s="58">
        <v>4.0</v>
      </c>
      <c r="DN40" s="58">
        <v>2.239</v>
      </c>
      <c r="DP40" s="5"/>
      <c r="DQ40" s="58">
        <v>4.0</v>
      </c>
      <c r="DR40">
        <f t="shared" si="1"/>
        <v>1.587401052</v>
      </c>
      <c r="DS40" s="5"/>
      <c r="DT40" s="5"/>
      <c r="DU40" s="5"/>
      <c r="DV40" s="58">
        <v>46.36</v>
      </c>
      <c r="DW40">
        <f t="shared" si="2"/>
        <v>1.666143427</v>
      </c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</row>
    <row r="41">
      <c r="A41" s="59" t="s">
        <v>18</v>
      </c>
      <c r="B41" s="5" t="s">
        <v>1</v>
      </c>
      <c r="C41" s="5" t="s">
        <v>18</v>
      </c>
      <c r="D41" s="5" t="s">
        <v>2</v>
      </c>
      <c r="E41" s="5" t="s">
        <v>18</v>
      </c>
      <c r="F41" s="5" t="s">
        <v>3</v>
      </c>
      <c r="G41" s="5" t="s">
        <v>18</v>
      </c>
      <c r="H41" s="5" t="s">
        <v>4</v>
      </c>
      <c r="I41" s="59"/>
      <c r="J41" s="5"/>
      <c r="K41" s="5"/>
      <c r="L41" s="5"/>
      <c r="M41" s="5"/>
      <c r="N41" s="5"/>
      <c r="O41" s="5"/>
      <c r="P41" s="5"/>
      <c r="Q41" s="5"/>
      <c r="R41" s="5"/>
      <c r="S41" s="5"/>
      <c r="T41" s="60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0"/>
      <c r="AI41" s="59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60"/>
      <c r="AU41" s="59"/>
      <c r="AV41" s="5"/>
      <c r="AW41" s="5"/>
      <c r="AX41" s="5"/>
      <c r="AY41" s="5"/>
      <c r="AZ41" s="5"/>
      <c r="BA41" s="5"/>
      <c r="BB41" s="5"/>
      <c r="BC41" s="5"/>
      <c r="BD41" s="60"/>
      <c r="BE41" s="59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60"/>
      <c r="BQ41" s="59"/>
      <c r="BR41" s="5"/>
      <c r="BS41" s="5"/>
      <c r="CA41" s="60"/>
      <c r="CB41" s="59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60"/>
      <c r="CN41" s="59"/>
      <c r="CO41" s="5"/>
      <c r="CP41" s="5"/>
      <c r="CQ41" s="5"/>
      <c r="CR41" s="5"/>
      <c r="CS41" s="5"/>
      <c r="CT41" s="5"/>
      <c r="CU41" s="5"/>
      <c r="CV41" s="5"/>
      <c r="CY41" s="42">
        <f t="shared" si="28"/>
        <v>14.68663129</v>
      </c>
      <c r="CZ41">
        <f t="shared" si="29"/>
        <v>5.396631289</v>
      </c>
      <c r="DD41" s="5"/>
      <c r="DE41" s="5"/>
      <c r="DF41" s="5"/>
      <c r="DG41" s="5"/>
      <c r="DH41" s="5"/>
      <c r="DI41" s="5"/>
      <c r="DJ41" s="61"/>
      <c r="DK41" s="58">
        <v>20.0</v>
      </c>
      <c r="DL41" s="58">
        <v>10000.0</v>
      </c>
      <c r="DM41" s="58">
        <v>4.0</v>
      </c>
      <c r="DN41" s="58">
        <v>9.29</v>
      </c>
      <c r="DP41" s="5"/>
      <c r="DQ41" s="58">
        <v>4.0</v>
      </c>
      <c r="DR41">
        <f t="shared" si="1"/>
        <v>1.587401052</v>
      </c>
      <c r="DS41" s="5"/>
      <c r="DT41" s="5"/>
      <c r="DU41" s="5"/>
      <c r="DV41" s="58">
        <v>88.83</v>
      </c>
      <c r="DW41">
        <f t="shared" si="2"/>
        <v>1.948559662</v>
      </c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</row>
    <row r="42">
      <c r="A42" s="67">
        <v>4.0</v>
      </c>
      <c r="B42" s="2">
        <v>1.0813130217642</v>
      </c>
      <c r="C42" s="1">
        <v>4.0</v>
      </c>
      <c r="D42" s="2">
        <v>1.41421356237309</v>
      </c>
      <c r="E42" s="1">
        <v>4.0</v>
      </c>
      <c r="F42" s="2">
        <v>1.41421356237309</v>
      </c>
      <c r="G42" s="1">
        <v>4.0</v>
      </c>
      <c r="H42" s="69">
        <v>1.41421356237309</v>
      </c>
      <c r="I42" s="59">
        <f t="shared" ref="I42:I55" si="45">1.54 + 1.4314*A42-0.000037*560-1.794*16</f>
        <v>-21.45912</v>
      </c>
      <c r="J42" s="5">
        <f t="shared" ref="J42:J55" si="46">I42-B42</f>
        <v>-22.54043302</v>
      </c>
      <c r="K42" s="5">
        <f t="shared" ref="K42:K55" si="47">J42/I42</f>
        <v>1.050389439</v>
      </c>
      <c r="L42" s="5"/>
      <c r="M42" s="5"/>
      <c r="N42" s="5"/>
      <c r="O42" s="5"/>
      <c r="P42" s="5"/>
      <c r="Q42" s="5"/>
      <c r="R42" s="5"/>
      <c r="S42" s="5"/>
      <c r="T42" s="60"/>
      <c r="U42" s="5"/>
      <c r="V42" s="5">
        <f t="shared" ref="V42:V55" si="48">(-0.899+1.2486*B42^(1/2)-0.0000025*560-0.853*(16))^2</f>
        <v>175.5632495</v>
      </c>
      <c r="W42" s="5">
        <f t="shared" ref="W42:W55" si="49">V42-$B42</f>
        <v>174.4819364</v>
      </c>
      <c r="X42" s="5">
        <f t="shared" ref="X42:X55" si="50">W42/V42</f>
        <v>0.993840892</v>
      </c>
      <c r="Y42" s="5"/>
      <c r="Z42" s="5"/>
      <c r="AA42" s="5"/>
      <c r="AB42" s="5"/>
      <c r="AC42" s="5"/>
      <c r="AD42" s="5"/>
      <c r="AE42" s="5"/>
      <c r="AF42" s="5"/>
      <c r="AG42" s="5"/>
      <c r="AH42" s="60"/>
      <c r="AI42" s="59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60"/>
      <c r="AU42" s="59"/>
      <c r="AV42" s="5"/>
      <c r="AW42" s="5"/>
      <c r="AX42" s="5"/>
      <c r="AY42" s="5"/>
      <c r="AZ42" s="5"/>
      <c r="BA42" s="5"/>
      <c r="BB42" s="5"/>
      <c r="BC42" s="5"/>
      <c r="BD42" s="60"/>
      <c r="BE42" s="59"/>
      <c r="BF42" s="5">
        <f t="shared" ref="BF42:BF55" si="51">25.26+1.4234*A42-0.000039*(560)-13.57*(4)</f>
        <v>-23.34824</v>
      </c>
      <c r="BG42" s="5">
        <f t="shared" ref="BG42:BG55" si="52">BF42-$B42</f>
        <v>-24.42955302</v>
      </c>
      <c r="BH42" s="5"/>
      <c r="BI42" s="5"/>
      <c r="BJ42" s="5"/>
      <c r="BK42" s="5"/>
      <c r="BL42" s="5"/>
      <c r="BM42" s="5"/>
      <c r="BN42" s="5"/>
      <c r="BO42" s="5"/>
      <c r="BP42" s="60"/>
      <c r="BQ42" s="59"/>
      <c r="BR42" s="5"/>
      <c r="BS42" s="5">
        <f t="shared" ref="BS42:BS55" si="53">34.87 + 1.4149*A42 - 0.00004*560 - 54.49*(LOG(16))</f>
        <v>-25.10529785</v>
      </c>
      <c r="BT42" s="5">
        <f t="shared" ref="BT42:BT55" si="54">BS42-$B42</f>
        <v>-26.18661088</v>
      </c>
      <c r="CA42" s="60"/>
      <c r="CB42" s="59"/>
      <c r="CC42" s="5">
        <f t="shared" ref="CC42:CC55" si="55">25.26+1.4234*A42-0.000039*(560)-(11*4)</f>
        <v>-13.06824</v>
      </c>
      <c r="CD42" s="5">
        <f t="shared" ref="CD42:CD55" si="56">CC42-$B42</f>
        <v>-14.14955302</v>
      </c>
      <c r="CE42" s="5"/>
      <c r="CF42" s="5"/>
      <c r="CG42" s="5"/>
      <c r="CH42" s="5"/>
      <c r="CI42" s="5"/>
      <c r="CJ42" s="5"/>
      <c r="CK42" s="5"/>
      <c r="CL42" s="5"/>
      <c r="CM42" s="60"/>
      <c r="CN42" s="59"/>
      <c r="CO42" s="5">
        <f t="shared" ref="CO42:CO53" si="57">48.93+1.4205*A42-0.000039*560-31.18*16^(1/3)</f>
        <v>-23.97851667</v>
      </c>
      <c r="CP42" s="5">
        <f t="shared" ref="CP42:CP53" si="58">CO42-$B42</f>
        <v>-25.05982969</v>
      </c>
      <c r="CQ42" s="5"/>
      <c r="CR42" s="5"/>
      <c r="CS42" s="5"/>
      <c r="CT42" s="5"/>
      <c r="CU42" s="5"/>
      <c r="CV42" s="5"/>
      <c r="CY42" s="42">
        <f t="shared" si="28"/>
        <v>25.51238837</v>
      </c>
      <c r="CZ42">
        <f t="shared" si="29"/>
        <v>1.868388368</v>
      </c>
      <c r="DD42" s="5"/>
      <c r="DE42" s="5"/>
      <c r="DF42" s="5"/>
      <c r="DG42" s="5"/>
      <c r="DH42" s="5"/>
      <c r="DI42" s="5"/>
      <c r="DJ42" s="61"/>
      <c r="DK42" s="58">
        <v>30.0</v>
      </c>
      <c r="DL42" s="58">
        <v>10000.0</v>
      </c>
      <c r="DM42" s="58">
        <v>4.0</v>
      </c>
      <c r="DN42" s="58">
        <v>23.644</v>
      </c>
      <c r="DP42" s="5"/>
      <c r="DQ42" s="58">
        <v>4.0</v>
      </c>
      <c r="DR42">
        <f t="shared" si="1"/>
        <v>1.587401052</v>
      </c>
      <c r="DS42" s="5"/>
      <c r="DT42" s="5"/>
      <c r="DU42" s="5"/>
      <c r="DV42" s="58">
        <v>107.74</v>
      </c>
      <c r="DW42">
        <f t="shared" si="2"/>
        <v>2.032376971</v>
      </c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</row>
    <row r="43">
      <c r="A43" s="59">
        <v>8.0</v>
      </c>
      <c r="B43" s="4">
        <v>2.02142271062978</v>
      </c>
      <c r="C43" s="3">
        <v>8.0</v>
      </c>
      <c r="D43" s="4">
        <v>3.52886491240653</v>
      </c>
      <c r="E43" s="3">
        <v>8.0</v>
      </c>
      <c r="F43" s="4">
        <v>3.74165738677394</v>
      </c>
      <c r="G43" s="3">
        <v>8.0</v>
      </c>
      <c r="H43" s="5">
        <v>3.74165738677394</v>
      </c>
      <c r="I43" s="59">
        <f t="shared" si="45"/>
        <v>-15.73352</v>
      </c>
      <c r="J43" s="5">
        <f t="shared" si="46"/>
        <v>-17.75494271</v>
      </c>
      <c r="K43" s="5">
        <f t="shared" si="47"/>
        <v>1.128478733</v>
      </c>
      <c r="L43" s="5"/>
      <c r="M43" s="5"/>
      <c r="N43" s="5"/>
      <c r="O43" s="5"/>
      <c r="P43" s="5"/>
      <c r="Q43" s="5"/>
      <c r="R43" s="5"/>
      <c r="S43" s="5"/>
      <c r="T43" s="60"/>
      <c r="U43" s="5"/>
      <c r="V43" s="5">
        <f t="shared" si="48"/>
        <v>163.1541567</v>
      </c>
      <c r="W43" s="5">
        <f t="shared" si="49"/>
        <v>161.132734</v>
      </c>
      <c r="X43" s="5">
        <f t="shared" si="50"/>
        <v>0.9876103511</v>
      </c>
      <c r="Y43" s="5"/>
      <c r="Z43" s="5"/>
      <c r="AA43" s="5"/>
      <c r="AB43" s="5"/>
      <c r="AC43" s="5"/>
      <c r="AD43" s="5"/>
      <c r="AE43" s="5"/>
      <c r="AF43" s="5"/>
      <c r="AG43" s="5"/>
      <c r="AH43" s="60"/>
      <c r="AI43" s="59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60"/>
      <c r="AU43" s="59"/>
      <c r="AV43" s="5"/>
      <c r="AW43" s="5"/>
      <c r="AX43" s="5"/>
      <c r="AY43" s="5"/>
      <c r="AZ43" s="5"/>
      <c r="BA43" s="5"/>
      <c r="BB43" s="5"/>
      <c r="BC43" s="5"/>
      <c r="BD43" s="60"/>
      <c r="BE43" s="59"/>
      <c r="BF43" s="5">
        <f t="shared" si="51"/>
        <v>-17.65464</v>
      </c>
      <c r="BG43" s="5">
        <f t="shared" si="52"/>
        <v>-19.67606271</v>
      </c>
      <c r="BH43" s="5"/>
      <c r="BI43" s="5"/>
      <c r="BJ43" s="5"/>
      <c r="BK43" s="5"/>
      <c r="BL43" s="5"/>
      <c r="BM43" s="5"/>
      <c r="BN43" s="5"/>
      <c r="BO43" s="5"/>
      <c r="BP43" s="60"/>
      <c r="BQ43" s="59"/>
      <c r="BR43" s="5"/>
      <c r="BS43" s="5">
        <f t="shared" si="53"/>
        <v>-19.44569785</v>
      </c>
      <c r="BT43" s="5">
        <f t="shared" si="54"/>
        <v>-21.46712057</v>
      </c>
      <c r="CA43" s="60"/>
      <c r="CB43" s="59"/>
      <c r="CC43" s="5">
        <f t="shared" si="55"/>
        <v>-7.37464</v>
      </c>
      <c r="CD43" s="5">
        <f t="shared" si="56"/>
        <v>-9.396062711</v>
      </c>
      <c r="CE43" s="5"/>
      <c r="CF43" s="5"/>
      <c r="CG43" s="5"/>
      <c r="CH43" s="5"/>
      <c r="CI43" s="5"/>
      <c r="CJ43" s="5"/>
      <c r="CK43" s="5"/>
      <c r="CL43" s="5"/>
      <c r="CM43" s="60"/>
      <c r="CN43" s="59"/>
      <c r="CO43" s="5">
        <f t="shared" si="57"/>
        <v>-18.29651667</v>
      </c>
      <c r="CP43" s="5">
        <f t="shared" si="58"/>
        <v>-20.31793938</v>
      </c>
      <c r="CQ43" s="5"/>
      <c r="CR43" s="5"/>
      <c r="CS43" s="5"/>
      <c r="CT43" s="5"/>
      <c r="CU43" s="5"/>
      <c r="CV43" s="5"/>
      <c r="CY43" s="42">
        <f t="shared" si="28"/>
        <v>37.48178752</v>
      </c>
      <c r="CZ43">
        <f t="shared" si="29"/>
        <v>-4.655212482</v>
      </c>
      <c r="DD43" s="5"/>
      <c r="DE43" s="5"/>
      <c r="DF43" s="5"/>
      <c r="DG43" s="5"/>
      <c r="DH43" s="5"/>
      <c r="DI43" s="5"/>
      <c r="DJ43" s="61"/>
      <c r="DK43" s="58">
        <v>40.0</v>
      </c>
      <c r="DL43" s="58">
        <v>10000.0</v>
      </c>
      <c r="DM43" s="58">
        <v>4.0</v>
      </c>
      <c r="DN43" s="58">
        <v>42.137</v>
      </c>
      <c r="DP43" s="5"/>
      <c r="DQ43" s="58">
        <v>4.0</v>
      </c>
      <c r="DR43">
        <f t="shared" si="1"/>
        <v>1.587401052</v>
      </c>
      <c r="DS43" s="5"/>
      <c r="DT43" s="5"/>
      <c r="DU43" s="5"/>
      <c r="DV43" s="58">
        <v>123.44</v>
      </c>
      <c r="DW43">
        <f t="shared" si="2"/>
        <v>2.091455913</v>
      </c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</row>
    <row r="44">
      <c r="A44" s="59">
        <v>10.0</v>
      </c>
      <c r="B44" s="4">
        <v>1.48001932589429</v>
      </c>
      <c r="C44" s="3">
        <v>10.0</v>
      </c>
      <c r="D44" s="4">
        <v>4.42065554891755</v>
      </c>
      <c r="E44" s="3">
        <v>10.0</v>
      </c>
      <c r="F44" s="4">
        <v>4.89897948556635</v>
      </c>
      <c r="G44" s="3">
        <v>10.0</v>
      </c>
      <c r="H44" s="5">
        <v>4.89897948556635</v>
      </c>
      <c r="I44" s="59">
        <f t="shared" si="45"/>
        <v>-12.87072</v>
      </c>
      <c r="J44" s="5">
        <f t="shared" si="46"/>
        <v>-14.35073933</v>
      </c>
      <c r="K44" s="5">
        <f t="shared" si="47"/>
        <v>1.114991184</v>
      </c>
      <c r="L44" s="5"/>
      <c r="M44" s="5"/>
      <c r="N44" s="5"/>
      <c r="O44" s="5"/>
      <c r="P44" s="5"/>
      <c r="Q44" s="5"/>
      <c r="R44" s="5"/>
      <c r="S44" s="5"/>
      <c r="T44" s="60"/>
      <c r="U44" s="5"/>
      <c r="V44" s="5">
        <f t="shared" si="48"/>
        <v>169.7653327</v>
      </c>
      <c r="W44" s="5">
        <f t="shared" si="49"/>
        <v>168.2853134</v>
      </c>
      <c r="X44" s="5">
        <f t="shared" si="50"/>
        <v>0.9912819696</v>
      </c>
      <c r="Y44" s="5"/>
      <c r="Z44" s="5"/>
      <c r="AA44" s="5"/>
      <c r="AB44" s="5"/>
      <c r="AC44" s="5"/>
      <c r="AD44" s="5"/>
      <c r="AE44" s="5"/>
      <c r="AF44" s="5"/>
      <c r="AG44" s="5"/>
      <c r="AH44" s="60"/>
      <c r="AI44" s="59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60"/>
      <c r="AU44" s="59"/>
      <c r="AV44" s="5"/>
      <c r="AW44" s="5"/>
      <c r="AX44" s="5"/>
      <c r="AY44" s="5"/>
      <c r="AZ44" s="5"/>
      <c r="BA44" s="5"/>
      <c r="BB44" s="5"/>
      <c r="BC44" s="5"/>
      <c r="BD44" s="60"/>
      <c r="BE44" s="59"/>
      <c r="BF44" s="5">
        <f t="shared" si="51"/>
        <v>-14.80784</v>
      </c>
      <c r="BG44" s="5">
        <f t="shared" si="52"/>
        <v>-16.28785933</v>
      </c>
      <c r="BH44" s="5"/>
      <c r="BI44" s="5"/>
      <c r="BJ44" s="5"/>
      <c r="BK44" s="5"/>
      <c r="BL44" s="5"/>
      <c r="BM44" s="5"/>
      <c r="BN44" s="5"/>
      <c r="BO44" s="5"/>
      <c r="BP44" s="60"/>
      <c r="BQ44" s="59"/>
      <c r="BR44" s="5"/>
      <c r="BS44" s="5">
        <f t="shared" si="53"/>
        <v>-16.61589785</v>
      </c>
      <c r="BT44" s="5">
        <f t="shared" si="54"/>
        <v>-18.09591718</v>
      </c>
      <c r="CA44" s="60"/>
      <c r="CB44" s="59"/>
      <c r="CC44" s="5">
        <f t="shared" si="55"/>
        <v>-4.52784</v>
      </c>
      <c r="CD44" s="5">
        <f t="shared" si="56"/>
        <v>-6.007859326</v>
      </c>
      <c r="CE44" s="5"/>
      <c r="CF44" s="5"/>
      <c r="CG44" s="5"/>
      <c r="CH44" s="5"/>
      <c r="CI44" s="5"/>
      <c r="CJ44" s="5"/>
      <c r="CK44" s="5"/>
      <c r="CL44" s="5"/>
      <c r="CM44" s="60"/>
      <c r="CN44" s="59"/>
      <c r="CO44" s="5">
        <f t="shared" si="57"/>
        <v>-15.45551667</v>
      </c>
      <c r="CP44" s="5">
        <f t="shared" si="58"/>
        <v>-16.935536</v>
      </c>
      <c r="CQ44" s="5"/>
      <c r="CR44" s="5"/>
      <c r="CS44" s="5"/>
      <c r="CT44" s="5"/>
      <c r="CU44" s="5"/>
      <c r="CV44" s="5"/>
      <c r="CY44" s="42">
        <f t="shared" si="28"/>
        <v>50.38050607</v>
      </c>
      <c r="CZ44">
        <f t="shared" si="29"/>
        <v>4.020506067</v>
      </c>
      <c r="DD44" s="5"/>
      <c r="DE44" s="5"/>
      <c r="DF44" s="5"/>
      <c r="DG44" s="5"/>
      <c r="DH44" s="5"/>
      <c r="DI44" s="5"/>
      <c r="DJ44" s="61"/>
      <c r="DK44" s="58">
        <v>50.0</v>
      </c>
      <c r="DL44" s="58">
        <v>10000.0</v>
      </c>
      <c r="DM44" s="58">
        <v>4.0</v>
      </c>
      <c r="DN44" s="58">
        <v>46.36</v>
      </c>
      <c r="DP44" s="5"/>
      <c r="DQ44" s="58">
        <v>4.0</v>
      </c>
      <c r="DR44">
        <f t="shared" si="1"/>
        <v>1.587401052</v>
      </c>
      <c r="DS44" s="5"/>
      <c r="DT44" s="5"/>
      <c r="DU44" s="5"/>
      <c r="DV44" s="58">
        <v>156.32</v>
      </c>
      <c r="DW44">
        <f t="shared" si="2"/>
        <v>2.194014546</v>
      </c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</row>
    <row r="45">
      <c r="A45" s="59">
        <v>20.0</v>
      </c>
      <c r="B45" s="4">
        <v>8.70799938553805</v>
      </c>
      <c r="C45" s="3">
        <v>20.0</v>
      </c>
      <c r="D45" s="4">
        <v>9.97613397039074</v>
      </c>
      <c r="E45" s="3">
        <v>20.0</v>
      </c>
      <c r="F45" s="4">
        <v>11.3542809863662</v>
      </c>
      <c r="G45" s="3">
        <v>20.0</v>
      </c>
      <c r="H45" s="5">
        <v>9.77010484682856</v>
      </c>
      <c r="I45" s="59">
        <f t="shared" si="45"/>
        <v>1.44328</v>
      </c>
      <c r="J45" s="5">
        <f t="shared" si="46"/>
        <v>-7.264719386</v>
      </c>
      <c r="K45" s="5">
        <f t="shared" si="47"/>
        <v>-5.033478871</v>
      </c>
      <c r="L45" s="5"/>
      <c r="M45" s="5"/>
      <c r="N45" s="5"/>
      <c r="O45" s="5"/>
      <c r="P45" s="5"/>
      <c r="Q45" s="5"/>
      <c r="R45" s="5"/>
      <c r="S45" s="5"/>
      <c r="T45" s="60"/>
      <c r="U45" s="5"/>
      <c r="V45" s="5">
        <f t="shared" si="48"/>
        <v>118.0235924</v>
      </c>
      <c r="W45" s="5">
        <f t="shared" si="49"/>
        <v>109.315593</v>
      </c>
      <c r="X45" s="5">
        <f t="shared" si="50"/>
        <v>0.9262181467</v>
      </c>
      <c r="Y45" s="5"/>
      <c r="Z45" s="5"/>
      <c r="AA45" s="5"/>
      <c r="AB45" s="5"/>
      <c r="AC45" s="5"/>
      <c r="AD45" s="5"/>
      <c r="AE45" s="5"/>
      <c r="AF45" s="5"/>
      <c r="AG45" s="5"/>
      <c r="AH45" s="60"/>
      <c r="AI45" s="59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60"/>
      <c r="AU45" s="59"/>
      <c r="AV45" s="5"/>
      <c r="AW45" s="5"/>
      <c r="AX45" s="5"/>
      <c r="AY45" s="5"/>
      <c r="AZ45" s="5"/>
      <c r="BA45" s="5"/>
      <c r="BB45" s="5"/>
      <c r="BC45" s="5"/>
      <c r="BD45" s="60"/>
      <c r="BE45" s="59"/>
      <c r="BF45" s="5">
        <f t="shared" si="51"/>
        <v>-0.57384</v>
      </c>
      <c r="BG45" s="5">
        <f t="shared" si="52"/>
        <v>-9.281839386</v>
      </c>
      <c r="BH45" s="5"/>
      <c r="BI45" s="5"/>
      <c r="BJ45" s="5"/>
      <c r="BK45" s="5"/>
      <c r="BL45" s="5"/>
      <c r="BM45" s="5"/>
      <c r="BN45" s="5"/>
      <c r="BO45" s="5"/>
      <c r="BP45" s="60"/>
      <c r="BQ45" s="59"/>
      <c r="BR45" s="5"/>
      <c r="BS45" s="5">
        <f t="shared" si="53"/>
        <v>-2.466897855</v>
      </c>
      <c r="BT45" s="5">
        <f t="shared" si="54"/>
        <v>-11.17489724</v>
      </c>
      <c r="CA45" s="60"/>
      <c r="CB45" s="59"/>
      <c r="CC45" s="5">
        <f t="shared" si="55"/>
        <v>9.70616</v>
      </c>
      <c r="CD45" s="5">
        <f t="shared" si="56"/>
        <v>0.9981606145</v>
      </c>
      <c r="CE45" s="5"/>
      <c r="CF45" s="5"/>
      <c r="CG45" s="5"/>
      <c r="CH45" s="5"/>
      <c r="CI45" s="5"/>
      <c r="CJ45" s="5"/>
      <c r="CK45" s="5"/>
      <c r="CL45" s="5"/>
      <c r="CM45" s="60"/>
      <c r="CN45" s="59"/>
      <c r="CO45" s="5">
        <f t="shared" si="57"/>
        <v>-1.250516671</v>
      </c>
      <c r="CP45" s="5">
        <f t="shared" si="58"/>
        <v>-9.958516057</v>
      </c>
      <c r="CQ45" s="5"/>
      <c r="CR45" s="5"/>
      <c r="CS45" s="5"/>
      <c r="CT45" s="5"/>
      <c r="CU45" s="5"/>
      <c r="CV45" s="5"/>
      <c r="CY45" s="42">
        <f t="shared" si="28"/>
        <v>64.07167958</v>
      </c>
      <c r="CZ45">
        <f t="shared" si="29"/>
        <v>-24.75832042</v>
      </c>
      <c r="DD45" s="5"/>
      <c r="DE45" s="5"/>
      <c r="DF45" s="5"/>
      <c r="DG45" s="5"/>
      <c r="DH45" s="5"/>
      <c r="DI45" s="5"/>
      <c r="DJ45" s="61"/>
      <c r="DK45" s="58">
        <v>60.0</v>
      </c>
      <c r="DL45" s="58">
        <v>10000.0</v>
      </c>
      <c r="DM45" s="58">
        <v>4.0</v>
      </c>
      <c r="DN45" s="58">
        <v>88.83</v>
      </c>
      <c r="DP45" s="5"/>
      <c r="DQ45" s="58">
        <v>4.0</v>
      </c>
      <c r="DR45">
        <f t="shared" si="1"/>
        <v>1.587401052</v>
      </c>
      <c r="DS45" s="5"/>
      <c r="DT45" s="5"/>
      <c r="DU45" s="5"/>
      <c r="DV45" s="58">
        <v>181.0</v>
      </c>
      <c r="DW45">
        <f t="shared" si="2"/>
        <v>2.257678575</v>
      </c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</row>
    <row r="46">
      <c r="A46" s="59">
        <v>30.0</v>
      </c>
      <c r="B46" s="4">
        <v>18.9202739376012</v>
      </c>
      <c r="C46" s="3">
        <v>30.0</v>
      </c>
      <c r="D46" s="4">
        <v>19.0038249282575</v>
      </c>
      <c r="E46" s="3">
        <v>30.0</v>
      </c>
      <c r="F46" s="4">
        <v>19.7612615798707</v>
      </c>
      <c r="G46" s="3">
        <v>30.0</v>
      </c>
      <c r="H46" s="5">
        <v>17.8109149567148</v>
      </c>
      <c r="I46" s="59">
        <f t="shared" si="45"/>
        <v>15.75728</v>
      </c>
      <c r="J46" s="5">
        <f t="shared" si="46"/>
        <v>-3.162993938</v>
      </c>
      <c r="K46" s="5">
        <f t="shared" si="47"/>
        <v>-0.200732229</v>
      </c>
      <c r="L46" s="5"/>
      <c r="M46" s="5"/>
      <c r="N46" s="5"/>
      <c r="O46" s="5"/>
      <c r="P46" s="5"/>
      <c r="Q46" s="5"/>
      <c r="R46" s="5"/>
      <c r="S46" s="5"/>
      <c r="T46" s="60"/>
      <c r="U46" s="5"/>
      <c r="V46" s="5">
        <f t="shared" si="48"/>
        <v>83.1253323</v>
      </c>
      <c r="W46" s="5">
        <f t="shared" si="49"/>
        <v>64.20505836</v>
      </c>
      <c r="X46" s="5">
        <f t="shared" si="50"/>
        <v>0.7723885918</v>
      </c>
      <c r="Y46" s="5"/>
      <c r="Z46" s="5"/>
      <c r="AA46" s="5"/>
      <c r="AB46" s="5"/>
      <c r="AC46" s="5"/>
      <c r="AD46" s="5"/>
      <c r="AE46" s="5"/>
      <c r="AF46" s="5"/>
      <c r="AG46" s="5"/>
      <c r="AH46" s="60"/>
      <c r="AI46" s="59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0"/>
      <c r="AU46" s="59"/>
      <c r="AV46" s="5"/>
      <c r="AW46" s="5"/>
      <c r="AX46" s="5"/>
      <c r="AY46" s="5"/>
      <c r="AZ46" s="5"/>
      <c r="BA46" s="5"/>
      <c r="BB46" s="5"/>
      <c r="BC46" s="5"/>
      <c r="BD46" s="60"/>
      <c r="BE46" s="59"/>
      <c r="BF46" s="5">
        <f t="shared" si="51"/>
        <v>13.66016</v>
      </c>
      <c r="BG46" s="5">
        <f t="shared" si="52"/>
        <v>-5.260113938</v>
      </c>
      <c r="BH46" s="5"/>
      <c r="BI46" s="5"/>
      <c r="BJ46" s="5"/>
      <c r="BK46" s="5"/>
      <c r="BL46" s="5"/>
      <c r="BM46" s="5"/>
      <c r="BN46" s="5"/>
      <c r="BO46" s="5"/>
      <c r="BP46" s="60"/>
      <c r="BQ46" s="59"/>
      <c r="BR46" s="5"/>
      <c r="BS46" s="5">
        <f t="shared" si="53"/>
        <v>11.68210215</v>
      </c>
      <c r="BT46" s="5">
        <f t="shared" si="54"/>
        <v>-7.238171793</v>
      </c>
      <c r="CA46" s="60"/>
      <c r="CB46" s="59"/>
      <c r="CC46" s="5">
        <f t="shared" si="55"/>
        <v>23.94016</v>
      </c>
      <c r="CD46" s="5">
        <f t="shared" si="56"/>
        <v>5.019886062</v>
      </c>
      <c r="CE46" s="5"/>
      <c r="CF46" s="5"/>
      <c r="CG46" s="5"/>
      <c r="CH46" s="5"/>
      <c r="CI46" s="5"/>
      <c r="CJ46" s="5"/>
      <c r="CK46" s="5"/>
      <c r="CL46" s="5"/>
      <c r="CM46" s="60"/>
      <c r="CN46" s="59"/>
      <c r="CO46" s="5">
        <f t="shared" si="57"/>
        <v>12.95448333</v>
      </c>
      <c r="CP46" s="5">
        <f t="shared" si="58"/>
        <v>-5.965790609</v>
      </c>
      <c r="CQ46" s="5"/>
      <c r="CR46" s="5"/>
      <c r="CS46" s="5"/>
      <c r="CT46" s="5"/>
      <c r="CU46" s="5"/>
      <c r="CV46" s="5"/>
      <c r="CY46" s="42">
        <f t="shared" si="28"/>
        <v>78.45903512</v>
      </c>
      <c r="CZ46">
        <f t="shared" si="29"/>
        <v>-29.28096488</v>
      </c>
      <c r="DD46" s="5"/>
      <c r="DE46" s="5"/>
      <c r="DF46" s="5"/>
      <c r="DG46" s="5"/>
      <c r="DH46" s="5"/>
      <c r="DI46" s="5"/>
      <c r="DJ46" s="61"/>
      <c r="DK46" s="58">
        <v>70.0</v>
      </c>
      <c r="DL46" s="58">
        <v>10000.0</v>
      </c>
      <c r="DM46" s="58">
        <v>4.0</v>
      </c>
      <c r="DN46" s="58">
        <v>107.74</v>
      </c>
      <c r="DP46" s="5"/>
      <c r="DQ46" s="58">
        <v>4.0</v>
      </c>
      <c r="DR46">
        <f t="shared" si="1"/>
        <v>1.587401052</v>
      </c>
      <c r="DS46" s="5"/>
      <c r="DT46" s="5"/>
      <c r="DU46" s="5"/>
      <c r="DV46" s="58">
        <v>203.58</v>
      </c>
      <c r="DW46">
        <f t="shared" si="2"/>
        <v>2.30873511</v>
      </c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</row>
    <row r="47">
      <c r="A47" s="59">
        <v>40.0</v>
      </c>
      <c r="B47" s="4">
        <v>50.7120815579463</v>
      </c>
      <c r="C47" s="3">
        <v>40.0</v>
      </c>
      <c r="D47" s="4">
        <v>26.0166278599925</v>
      </c>
      <c r="E47" s="3">
        <v>40.0</v>
      </c>
      <c r="F47" s="4">
        <v>24.6928855751463</v>
      </c>
      <c r="G47" s="3">
        <v>40.0</v>
      </c>
      <c r="H47" s="5">
        <v>24.6665123291265</v>
      </c>
      <c r="I47" s="59">
        <f t="shared" si="45"/>
        <v>30.07128</v>
      </c>
      <c r="J47" s="5">
        <f t="shared" si="46"/>
        <v>-20.64080156</v>
      </c>
      <c r="K47" s="5">
        <f t="shared" si="47"/>
        <v>-0.6863958421</v>
      </c>
      <c r="L47" s="5"/>
      <c r="M47" s="5"/>
      <c r="N47" s="5"/>
      <c r="O47" s="5"/>
      <c r="P47" s="5"/>
      <c r="Q47" s="5"/>
      <c r="R47" s="5"/>
      <c r="S47" s="5"/>
      <c r="T47" s="60"/>
      <c r="U47" s="5"/>
      <c r="V47" s="5">
        <f t="shared" si="48"/>
        <v>31.99958729</v>
      </c>
      <c r="W47" s="5">
        <f t="shared" si="49"/>
        <v>-18.71249427</v>
      </c>
      <c r="X47" s="5">
        <f t="shared" si="50"/>
        <v>-0.5847729879</v>
      </c>
      <c r="Y47" s="5"/>
      <c r="Z47" s="5"/>
      <c r="AA47" s="5"/>
      <c r="AB47" s="5"/>
      <c r="AC47" s="5"/>
      <c r="AD47" s="5"/>
      <c r="AE47" s="5"/>
      <c r="AF47" s="5"/>
      <c r="AG47" s="5"/>
      <c r="AH47" s="60"/>
      <c r="AI47" s="59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60"/>
      <c r="AU47" s="59"/>
      <c r="AV47" s="5"/>
      <c r="AW47" s="5"/>
      <c r="AX47" s="5"/>
      <c r="AY47" s="5"/>
      <c r="AZ47" s="5"/>
      <c r="BA47" s="5"/>
      <c r="BB47" s="5"/>
      <c r="BC47" s="5"/>
      <c r="BD47" s="60"/>
      <c r="BE47" s="59"/>
      <c r="BF47" s="5">
        <f t="shared" si="51"/>
        <v>27.89416</v>
      </c>
      <c r="BG47" s="5">
        <f t="shared" si="52"/>
        <v>-22.81792156</v>
      </c>
      <c r="BH47" s="5"/>
      <c r="BI47" s="5"/>
      <c r="BJ47" s="5"/>
      <c r="BK47" s="5"/>
      <c r="BL47" s="5"/>
      <c r="BM47" s="5"/>
      <c r="BN47" s="5"/>
      <c r="BO47" s="5"/>
      <c r="BP47" s="60"/>
      <c r="BQ47" s="59"/>
      <c r="BR47" s="5"/>
      <c r="BS47" s="5">
        <f t="shared" si="53"/>
        <v>25.83110215</v>
      </c>
      <c r="BT47" s="5">
        <f t="shared" si="54"/>
        <v>-24.88097941</v>
      </c>
      <c r="CA47" s="60"/>
      <c r="CB47" s="59"/>
      <c r="CC47" s="5">
        <f t="shared" si="55"/>
        <v>38.17416</v>
      </c>
      <c r="CD47" s="5">
        <f t="shared" si="56"/>
        <v>-12.53792156</v>
      </c>
      <c r="CE47" s="5"/>
      <c r="CF47" s="5"/>
      <c r="CG47" s="5"/>
      <c r="CH47" s="5"/>
      <c r="CI47" s="5"/>
      <c r="CJ47" s="5"/>
      <c r="CK47" s="5"/>
      <c r="CL47" s="5"/>
      <c r="CM47" s="60"/>
      <c r="CN47" s="59"/>
      <c r="CO47" s="5">
        <f t="shared" si="57"/>
        <v>27.15948333</v>
      </c>
      <c r="CP47" s="5">
        <f t="shared" si="58"/>
        <v>-23.55259823</v>
      </c>
      <c r="CQ47" s="5"/>
      <c r="CR47" s="5"/>
      <c r="CS47" s="5"/>
      <c r="CT47" s="5"/>
      <c r="CU47" s="5"/>
      <c r="CV47" s="5"/>
      <c r="CY47" s="42">
        <f t="shared" si="28"/>
        <v>93.47055017</v>
      </c>
      <c r="CZ47">
        <f t="shared" si="29"/>
        <v>-29.96944983</v>
      </c>
      <c r="DD47" s="5"/>
      <c r="DE47" s="5"/>
      <c r="DF47" s="5"/>
      <c r="DG47" s="5"/>
      <c r="DH47" s="5"/>
      <c r="DI47" s="5"/>
      <c r="DJ47" s="61"/>
      <c r="DK47" s="58">
        <v>80.0</v>
      </c>
      <c r="DL47" s="58">
        <v>10000.0</v>
      </c>
      <c r="DM47" s="58">
        <v>4.0</v>
      </c>
      <c r="DN47" s="58">
        <v>123.44</v>
      </c>
      <c r="DP47" s="5"/>
      <c r="DQ47" s="58">
        <v>4.0</v>
      </c>
      <c r="DR47">
        <f t="shared" si="1"/>
        <v>1.587401052</v>
      </c>
      <c r="DS47" s="5"/>
      <c r="DT47" s="5"/>
      <c r="DU47" s="5"/>
      <c r="DV47" s="58">
        <v>188.66</v>
      </c>
      <c r="DW47">
        <f t="shared" si="2"/>
        <v>2.27567983</v>
      </c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</row>
    <row r="48">
      <c r="A48" s="59">
        <v>50.0</v>
      </c>
      <c r="B48" s="4">
        <v>52.670658497228</v>
      </c>
      <c r="C48" s="3">
        <v>50.0</v>
      </c>
      <c r="D48" s="4">
        <v>35.1159015574068</v>
      </c>
      <c r="E48" s="3">
        <v>50.0</v>
      </c>
      <c r="F48" s="4">
        <v>31.9088864989018</v>
      </c>
      <c r="G48" s="3">
        <v>50.0</v>
      </c>
      <c r="H48" s="5">
        <v>31.8500420632336</v>
      </c>
      <c r="I48" s="59">
        <f t="shared" si="45"/>
        <v>44.38528</v>
      </c>
      <c r="J48" s="5">
        <f t="shared" si="46"/>
        <v>-8.285378497</v>
      </c>
      <c r="K48" s="5">
        <f t="shared" si="47"/>
        <v>-0.1866695106</v>
      </c>
      <c r="L48" s="5"/>
      <c r="M48" s="5"/>
      <c r="N48" s="5"/>
      <c r="O48" s="5"/>
      <c r="P48" s="5"/>
      <c r="Q48" s="5"/>
      <c r="R48" s="5"/>
      <c r="S48" s="5"/>
      <c r="T48" s="60"/>
      <c r="U48" s="5"/>
      <c r="V48" s="5">
        <f t="shared" si="48"/>
        <v>30.10432922</v>
      </c>
      <c r="W48" s="5">
        <f t="shared" si="49"/>
        <v>-22.56632927</v>
      </c>
      <c r="X48" s="5">
        <f t="shared" si="50"/>
        <v>-0.7496041219</v>
      </c>
      <c r="Y48" s="5"/>
      <c r="Z48" s="5"/>
      <c r="AA48" s="5"/>
      <c r="AB48" s="5"/>
      <c r="AC48" s="5"/>
      <c r="AD48" s="5"/>
      <c r="AE48" s="5"/>
      <c r="AF48" s="5"/>
      <c r="AG48" s="5"/>
      <c r="AH48" s="60"/>
      <c r="AI48" s="59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60"/>
      <c r="AU48" s="59"/>
      <c r="AV48" s="5"/>
      <c r="AW48" s="5"/>
      <c r="AX48" s="5"/>
      <c r="AY48" s="5"/>
      <c r="AZ48" s="5"/>
      <c r="BA48" s="5"/>
      <c r="BB48" s="5"/>
      <c r="BC48" s="5"/>
      <c r="BD48" s="60"/>
      <c r="BE48" s="59"/>
      <c r="BF48" s="5">
        <f t="shared" si="51"/>
        <v>42.12816</v>
      </c>
      <c r="BG48" s="5">
        <f t="shared" si="52"/>
        <v>-10.5424985</v>
      </c>
      <c r="BH48" s="5"/>
      <c r="BI48" s="5"/>
      <c r="BJ48" s="5"/>
      <c r="BK48" s="5"/>
      <c r="BL48" s="5"/>
      <c r="BM48" s="5"/>
      <c r="BN48" s="5"/>
      <c r="BO48" s="5"/>
      <c r="BP48" s="60"/>
      <c r="BQ48" s="59"/>
      <c r="BR48" s="5"/>
      <c r="BS48" s="5">
        <f t="shared" si="53"/>
        <v>39.98010215</v>
      </c>
      <c r="BT48" s="5">
        <f t="shared" si="54"/>
        <v>-12.69055635</v>
      </c>
      <c r="CA48" s="60"/>
      <c r="CB48" s="59"/>
      <c r="CC48" s="5">
        <f t="shared" si="55"/>
        <v>52.40816</v>
      </c>
      <c r="CD48" s="5">
        <f t="shared" si="56"/>
        <v>-0.2624984972</v>
      </c>
      <c r="CE48" s="5"/>
      <c r="CF48" s="5"/>
      <c r="CG48" s="5"/>
      <c r="CH48" s="5"/>
      <c r="CI48" s="5"/>
      <c r="CJ48" s="5"/>
      <c r="CK48" s="5"/>
      <c r="CL48" s="5"/>
      <c r="CM48" s="60"/>
      <c r="CN48" s="59"/>
      <c r="CO48" s="5">
        <f t="shared" si="57"/>
        <v>41.36448333</v>
      </c>
      <c r="CP48" s="5">
        <f t="shared" si="58"/>
        <v>-11.30617517</v>
      </c>
      <c r="CQ48" s="5"/>
      <c r="CR48" s="5"/>
      <c r="CS48" s="5"/>
      <c r="CT48" s="5"/>
      <c r="CU48" s="5"/>
      <c r="CV48" s="5"/>
      <c r="CY48" s="42">
        <f t="shared" si="28"/>
        <v>109.0499803</v>
      </c>
      <c r="CZ48">
        <f t="shared" si="29"/>
        <v>-47.27001973</v>
      </c>
      <c r="DD48" s="5"/>
      <c r="DE48" s="5"/>
      <c r="DF48" s="5"/>
      <c r="DG48" s="5"/>
      <c r="DH48" s="5"/>
      <c r="DI48" s="5"/>
      <c r="DJ48" s="61"/>
      <c r="DK48" s="58">
        <v>90.0</v>
      </c>
      <c r="DL48" s="58">
        <v>10000.0</v>
      </c>
      <c r="DM48" s="58">
        <v>4.0</v>
      </c>
      <c r="DN48" s="58">
        <v>156.32</v>
      </c>
      <c r="DP48" s="5"/>
      <c r="DQ48" s="58">
        <v>4.0</v>
      </c>
      <c r="DR48">
        <f t="shared" si="1"/>
        <v>1.587401052</v>
      </c>
      <c r="DS48" s="5"/>
      <c r="DT48" s="5"/>
      <c r="DU48" s="5"/>
      <c r="DV48" s="58">
        <v>208.38</v>
      </c>
      <c r="DW48">
        <f t="shared" si="2"/>
        <v>2.318856034</v>
      </c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</row>
    <row r="49">
      <c r="A49" s="59">
        <v>60.0</v>
      </c>
      <c r="B49" s="4">
        <v>62.6933683251521</v>
      </c>
      <c r="C49" s="3">
        <v>60.0</v>
      </c>
      <c r="D49" s="4">
        <v>40.7006305142608</v>
      </c>
      <c r="E49" s="3">
        <v>60.0</v>
      </c>
      <c r="F49" s="4">
        <v>42.1691743759005</v>
      </c>
      <c r="G49" s="3">
        <v>60.0</v>
      </c>
      <c r="H49" s="5">
        <v>42.7874263725685</v>
      </c>
      <c r="I49" s="59">
        <f t="shared" si="45"/>
        <v>58.69928</v>
      </c>
      <c r="J49" s="5">
        <f t="shared" si="46"/>
        <v>-3.994088325</v>
      </c>
      <c r="K49" s="5">
        <f t="shared" si="47"/>
        <v>-0.06804322515</v>
      </c>
      <c r="L49" s="5"/>
      <c r="M49" s="5"/>
      <c r="N49" s="5"/>
      <c r="O49" s="5"/>
      <c r="P49" s="5"/>
      <c r="Q49" s="5"/>
      <c r="R49" s="5"/>
      <c r="S49" s="5"/>
      <c r="T49" s="60"/>
      <c r="U49" s="5"/>
      <c r="V49" s="5">
        <f t="shared" si="48"/>
        <v>21.73510265</v>
      </c>
      <c r="W49" s="5">
        <f t="shared" si="49"/>
        <v>-40.95826567</v>
      </c>
      <c r="X49" s="5">
        <f t="shared" si="50"/>
        <v>-1.884429364</v>
      </c>
      <c r="Y49" s="5"/>
      <c r="Z49" s="5"/>
      <c r="AA49" s="5"/>
      <c r="AB49" s="5"/>
      <c r="AC49" s="5"/>
      <c r="AD49" s="5"/>
      <c r="AE49" s="5"/>
      <c r="AF49" s="5"/>
      <c r="AG49" s="5"/>
      <c r="AH49" s="60"/>
      <c r="AI49" s="59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60"/>
      <c r="AU49" s="59"/>
      <c r="AV49" s="5"/>
      <c r="AW49" s="5"/>
      <c r="AX49" s="5"/>
      <c r="AY49" s="5"/>
      <c r="AZ49" s="5"/>
      <c r="BA49" s="5"/>
      <c r="BB49" s="5"/>
      <c r="BC49" s="5"/>
      <c r="BD49" s="60"/>
      <c r="BE49" s="59"/>
      <c r="BF49" s="5">
        <f t="shared" si="51"/>
        <v>56.36216</v>
      </c>
      <c r="BG49" s="5">
        <f t="shared" si="52"/>
        <v>-6.331208325</v>
      </c>
      <c r="BH49" s="5"/>
      <c r="BI49" s="5"/>
      <c r="BJ49" s="5"/>
      <c r="BK49" s="5"/>
      <c r="BL49" s="5"/>
      <c r="BM49" s="5"/>
      <c r="BN49" s="5"/>
      <c r="BO49" s="5"/>
      <c r="BP49" s="60"/>
      <c r="BQ49" s="59"/>
      <c r="BR49" s="5"/>
      <c r="BS49" s="5">
        <f t="shared" si="53"/>
        <v>54.12910215</v>
      </c>
      <c r="BT49" s="5">
        <f t="shared" si="54"/>
        <v>-8.56426618</v>
      </c>
      <c r="CA49" s="60"/>
      <c r="CB49" s="59"/>
      <c r="CC49" s="5">
        <f t="shared" si="55"/>
        <v>66.64216</v>
      </c>
      <c r="CD49" s="5">
        <f t="shared" si="56"/>
        <v>3.948791675</v>
      </c>
      <c r="CE49" s="5"/>
      <c r="CF49" s="5"/>
      <c r="CG49" s="5"/>
      <c r="CH49" s="5"/>
      <c r="CI49" s="5"/>
      <c r="CJ49" s="5"/>
      <c r="CK49" s="5"/>
      <c r="CL49" s="5"/>
      <c r="CM49" s="60"/>
      <c r="CN49" s="59"/>
      <c r="CO49" s="5">
        <f t="shared" si="57"/>
        <v>55.56948333</v>
      </c>
      <c r="CP49" s="5">
        <f t="shared" si="58"/>
        <v>-7.123884997</v>
      </c>
      <c r="CQ49" s="5"/>
      <c r="CR49" s="5"/>
      <c r="CS49" s="5"/>
      <c r="CT49" s="5"/>
      <c r="CU49" s="5"/>
      <c r="CV49" s="5"/>
      <c r="CY49" s="42">
        <f t="shared" si="28"/>
        <v>125.1519865</v>
      </c>
      <c r="CZ49">
        <f t="shared" si="29"/>
        <v>-55.84801348</v>
      </c>
      <c r="DD49" s="5"/>
      <c r="DE49" s="5"/>
      <c r="DF49" s="5"/>
      <c r="DG49" s="5"/>
      <c r="DH49" s="5"/>
      <c r="DI49" s="5"/>
      <c r="DJ49" s="61"/>
      <c r="DK49" s="58">
        <v>100.0</v>
      </c>
      <c r="DL49" s="58">
        <v>10000.0</v>
      </c>
      <c r="DM49" s="58">
        <v>4.0</v>
      </c>
      <c r="DN49" s="58">
        <v>181.0</v>
      </c>
      <c r="DP49" s="5"/>
      <c r="DQ49" s="58">
        <v>4.0</v>
      </c>
      <c r="DR49">
        <f t="shared" si="1"/>
        <v>1.587401052</v>
      </c>
      <c r="DS49" s="5"/>
      <c r="DT49" s="5"/>
      <c r="DU49" s="5"/>
      <c r="DV49" s="58">
        <v>229.48</v>
      </c>
      <c r="DW49">
        <f t="shared" si="2"/>
        <v>2.360744841</v>
      </c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</row>
    <row r="50">
      <c r="A50" s="59">
        <v>70.0</v>
      </c>
      <c r="B50" s="4">
        <v>83.8566383994326</v>
      </c>
      <c r="C50" s="3">
        <v>70.0</v>
      </c>
      <c r="D50" s="4">
        <v>46.6310305004129</v>
      </c>
      <c r="E50" s="3">
        <v>70.0</v>
      </c>
      <c r="F50" s="4">
        <v>46.9639835580289</v>
      </c>
      <c r="G50" s="3">
        <v>70.0</v>
      </c>
      <c r="H50" s="5">
        <v>51.6683816744123</v>
      </c>
      <c r="I50" s="59">
        <f t="shared" si="45"/>
        <v>73.01328</v>
      </c>
      <c r="J50" s="5">
        <f t="shared" si="46"/>
        <v>-10.8433584</v>
      </c>
      <c r="K50" s="5">
        <f t="shared" si="47"/>
        <v>-0.1485121392</v>
      </c>
      <c r="L50" s="5"/>
      <c r="M50" s="5"/>
      <c r="N50" s="5"/>
      <c r="O50" s="5"/>
      <c r="P50" s="5"/>
      <c r="Q50" s="5"/>
      <c r="R50" s="5"/>
      <c r="S50" s="5"/>
      <c r="T50" s="60"/>
      <c r="U50" s="5"/>
      <c r="V50" s="5">
        <f t="shared" si="48"/>
        <v>9.700493125</v>
      </c>
      <c r="W50" s="5">
        <f t="shared" si="49"/>
        <v>-74.15614527</v>
      </c>
      <c r="X50" s="5">
        <f t="shared" si="50"/>
        <v>-7.644574798</v>
      </c>
      <c r="Y50" s="5"/>
      <c r="Z50" s="5"/>
      <c r="AA50" s="5"/>
      <c r="AB50" s="5"/>
      <c r="AC50" s="5"/>
      <c r="AD50" s="5"/>
      <c r="AE50" s="5"/>
      <c r="AF50" s="5"/>
      <c r="AG50" s="5"/>
      <c r="AH50" s="60"/>
      <c r="AI50" s="59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60"/>
      <c r="AU50" s="59"/>
      <c r="AV50" s="5"/>
      <c r="AW50" s="5"/>
      <c r="AX50" s="5"/>
      <c r="AY50" s="5"/>
      <c r="AZ50" s="5"/>
      <c r="BA50" s="5"/>
      <c r="BB50" s="5"/>
      <c r="BC50" s="5"/>
      <c r="BD50" s="60"/>
      <c r="BE50" s="59"/>
      <c r="BF50" s="5">
        <f t="shared" si="51"/>
        <v>70.59616</v>
      </c>
      <c r="BG50" s="5">
        <f t="shared" si="52"/>
        <v>-13.2604784</v>
      </c>
      <c r="BH50" s="5"/>
      <c r="BI50" s="5"/>
      <c r="BJ50" s="5"/>
      <c r="BK50" s="5"/>
      <c r="BL50" s="5"/>
      <c r="BM50" s="5"/>
      <c r="BN50" s="5"/>
      <c r="BO50" s="5"/>
      <c r="BP50" s="60"/>
      <c r="BQ50" s="59"/>
      <c r="BR50" s="5"/>
      <c r="BS50" s="5">
        <f t="shared" si="53"/>
        <v>68.27810215</v>
      </c>
      <c r="BT50" s="5">
        <f t="shared" si="54"/>
        <v>-15.57853625</v>
      </c>
      <c r="CA50" s="60"/>
      <c r="CB50" s="59"/>
      <c r="CC50" s="5">
        <f t="shared" si="55"/>
        <v>80.87616</v>
      </c>
      <c r="CD50" s="5">
        <f t="shared" si="56"/>
        <v>-2.980478399</v>
      </c>
      <c r="CE50" s="5"/>
      <c r="CF50" s="5"/>
      <c r="CG50" s="5"/>
      <c r="CH50" s="5"/>
      <c r="CI50" s="5"/>
      <c r="CJ50" s="5"/>
      <c r="CK50" s="5"/>
      <c r="CL50" s="5"/>
      <c r="CM50" s="60"/>
      <c r="CN50" s="59"/>
      <c r="CO50" s="5">
        <f t="shared" si="57"/>
        <v>69.77448333</v>
      </c>
      <c r="CP50" s="5">
        <f t="shared" si="58"/>
        <v>-14.08215507</v>
      </c>
      <c r="CQ50" s="5"/>
      <c r="CR50" s="5"/>
      <c r="CS50" s="5"/>
      <c r="CT50" s="5"/>
      <c r="CU50" s="5"/>
      <c r="CV50" s="5"/>
      <c r="CY50" s="42">
        <f t="shared" si="28"/>
        <v>141.7391167</v>
      </c>
      <c r="CZ50">
        <f t="shared" si="29"/>
        <v>-61.84088332</v>
      </c>
      <c r="DD50" s="5"/>
      <c r="DE50" s="5"/>
      <c r="DF50" s="5"/>
      <c r="DG50" s="5"/>
      <c r="DH50" s="5"/>
      <c r="DI50" s="5"/>
      <c r="DJ50" s="61"/>
      <c r="DK50" s="58">
        <v>110.0</v>
      </c>
      <c r="DL50" s="58">
        <v>10000.0</v>
      </c>
      <c r="DM50" s="58">
        <v>4.0</v>
      </c>
      <c r="DN50" s="58">
        <v>203.58</v>
      </c>
      <c r="DP50" s="5"/>
      <c r="DQ50" s="58">
        <v>4.0</v>
      </c>
      <c r="DR50">
        <f t="shared" si="1"/>
        <v>1.587401052</v>
      </c>
      <c r="DS50" s="5"/>
      <c r="DT50" s="5"/>
      <c r="DU50" s="5"/>
      <c r="DV50" s="58">
        <v>263.014</v>
      </c>
      <c r="DW50">
        <f t="shared" si="2"/>
        <v>2.419978866</v>
      </c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</row>
    <row r="51">
      <c r="A51" s="59">
        <v>80.0</v>
      </c>
      <c r="B51" s="4">
        <v>90.1491553530736</v>
      </c>
      <c r="C51" s="3">
        <v>80.0</v>
      </c>
      <c r="D51" s="4">
        <v>55.2082537515195</v>
      </c>
      <c r="E51" s="3">
        <v>80.0</v>
      </c>
      <c r="F51" s="4">
        <v>52.62282155169</v>
      </c>
      <c r="G51" s="3">
        <v>80.0</v>
      </c>
      <c r="H51" s="5">
        <v>53.6244717446637</v>
      </c>
      <c r="I51" s="59">
        <f t="shared" si="45"/>
        <v>87.32728</v>
      </c>
      <c r="J51" s="5">
        <f t="shared" si="46"/>
        <v>-2.821875353</v>
      </c>
      <c r="K51" s="5">
        <f t="shared" si="47"/>
        <v>-0.03231378961</v>
      </c>
      <c r="L51" s="5"/>
      <c r="M51" s="5"/>
      <c r="N51" s="5"/>
      <c r="O51" s="5"/>
      <c r="P51" s="5"/>
      <c r="Q51" s="5"/>
      <c r="R51" s="5"/>
      <c r="S51" s="5"/>
      <c r="T51" s="60"/>
      <c r="U51" s="5"/>
      <c r="V51" s="5">
        <f t="shared" si="48"/>
        <v>7.254020768</v>
      </c>
      <c r="W51" s="5">
        <f t="shared" si="49"/>
        <v>-82.89513459</v>
      </c>
      <c r="X51" s="5">
        <f t="shared" si="50"/>
        <v>-11.42747412</v>
      </c>
      <c r="Y51" s="5"/>
      <c r="Z51" s="5"/>
      <c r="AA51" s="5"/>
      <c r="AB51" s="5"/>
      <c r="AC51" s="5"/>
      <c r="AD51" s="5"/>
      <c r="AE51" s="5"/>
      <c r="AF51" s="5"/>
      <c r="AG51" s="5"/>
      <c r="AH51" s="60"/>
      <c r="AI51" s="59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60"/>
      <c r="AU51" s="59"/>
      <c r="AV51" s="5"/>
      <c r="AW51" s="5"/>
      <c r="AX51" s="5"/>
      <c r="AY51" s="5"/>
      <c r="AZ51" s="5"/>
      <c r="BA51" s="5"/>
      <c r="BB51" s="5"/>
      <c r="BC51" s="5"/>
      <c r="BD51" s="60"/>
      <c r="BE51" s="59"/>
      <c r="BF51" s="5">
        <f t="shared" si="51"/>
        <v>84.83016</v>
      </c>
      <c r="BG51" s="5">
        <f t="shared" si="52"/>
        <v>-5.318995353</v>
      </c>
      <c r="BH51" s="5"/>
      <c r="BI51" s="5"/>
      <c r="BJ51" s="5"/>
      <c r="BK51" s="5"/>
      <c r="BL51" s="5"/>
      <c r="BM51" s="5"/>
      <c r="BN51" s="5"/>
      <c r="BO51" s="5"/>
      <c r="BP51" s="60"/>
      <c r="BQ51" s="59"/>
      <c r="BR51" s="5"/>
      <c r="BS51" s="5">
        <f t="shared" si="53"/>
        <v>82.42710215</v>
      </c>
      <c r="BT51" s="5">
        <f t="shared" si="54"/>
        <v>-7.722053208</v>
      </c>
      <c r="CA51" s="60"/>
      <c r="CB51" s="59"/>
      <c r="CC51" s="5">
        <f t="shared" si="55"/>
        <v>95.11016</v>
      </c>
      <c r="CD51" s="5">
        <f t="shared" si="56"/>
        <v>4.961004647</v>
      </c>
      <c r="CE51" s="5"/>
      <c r="CF51" s="5"/>
      <c r="CG51" s="5"/>
      <c r="CH51" s="5"/>
      <c r="CI51" s="5"/>
      <c r="CJ51" s="5"/>
      <c r="CK51" s="5"/>
      <c r="CL51" s="5"/>
      <c r="CM51" s="60"/>
      <c r="CN51" s="59"/>
      <c r="CO51" s="5">
        <f t="shared" si="57"/>
        <v>83.97948333</v>
      </c>
      <c r="CP51" s="5">
        <f t="shared" si="58"/>
        <v>-6.169672025</v>
      </c>
      <c r="CQ51" s="5"/>
      <c r="CR51" s="5"/>
      <c r="CS51" s="5"/>
      <c r="CT51" s="5"/>
      <c r="CU51" s="5"/>
      <c r="CV51" s="5"/>
      <c r="CY51" s="42">
        <f t="shared" si="28"/>
        <v>158.7798264</v>
      </c>
      <c r="CZ51">
        <f t="shared" si="29"/>
        <v>-29.88017358</v>
      </c>
      <c r="DD51" s="5"/>
      <c r="DE51" s="5"/>
      <c r="DF51" s="5"/>
      <c r="DG51" s="5"/>
      <c r="DH51" s="5"/>
      <c r="DI51" s="5"/>
      <c r="DJ51" s="61"/>
      <c r="DK51" s="58">
        <v>120.0</v>
      </c>
      <c r="DL51" s="58">
        <v>10000.0</v>
      </c>
      <c r="DM51" s="58">
        <v>4.0</v>
      </c>
      <c r="DN51" s="58">
        <v>188.66</v>
      </c>
      <c r="DP51" s="5"/>
      <c r="DQ51" s="58">
        <v>4.0</v>
      </c>
      <c r="DR51">
        <f t="shared" si="1"/>
        <v>1.587401052</v>
      </c>
      <c r="DS51" s="5"/>
      <c r="DT51" s="5"/>
      <c r="DU51" s="5"/>
      <c r="DV51" s="58">
        <v>1.414</v>
      </c>
      <c r="DW51">
        <f t="shared" si="2"/>
        <v>0.1504494095</v>
      </c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</row>
    <row r="52">
      <c r="A52" s="59">
        <v>90.0</v>
      </c>
      <c r="B52" s="4">
        <v>117.741718067491</v>
      </c>
      <c r="C52" s="3">
        <v>90.0</v>
      </c>
      <c r="D52" s="4">
        <v>60.3276604587451</v>
      </c>
      <c r="E52" s="3">
        <v>90.0</v>
      </c>
      <c r="F52" s="4">
        <v>66.1668016382012</v>
      </c>
      <c r="G52" s="3">
        <v>90.0</v>
      </c>
      <c r="H52" s="5">
        <v>61.5560975486379</v>
      </c>
      <c r="I52" s="59">
        <f t="shared" si="45"/>
        <v>101.64128</v>
      </c>
      <c r="J52" s="5">
        <f t="shared" si="46"/>
        <v>-16.10043807</v>
      </c>
      <c r="K52" s="5">
        <f t="shared" si="47"/>
        <v>-0.158404519</v>
      </c>
      <c r="L52" s="5"/>
      <c r="M52" s="5"/>
      <c r="N52" s="5"/>
      <c r="O52" s="5"/>
      <c r="P52" s="5"/>
      <c r="Q52" s="5"/>
      <c r="R52" s="5"/>
      <c r="S52" s="5"/>
      <c r="T52" s="60"/>
      <c r="U52" s="5"/>
      <c r="V52" s="5">
        <f t="shared" si="48"/>
        <v>0.9999685072</v>
      </c>
      <c r="W52" s="5">
        <f t="shared" si="49"/>
        <v>-116.7417496</v>
      </c>
      <c r="X52" s="5">
        <f t="shared" si="50"/>
        <v>-116.7454262</v>
      </c>
      <c r="Y52" s="5"/>
      <c r="Z52" s="5"/>
      <c r="AA52" s="5"/>
      <c r="AB52" s="5"/>
      <c r="AC52" s="5"/>
      <c r="AD52" s="5"/>
      <c r="AE52" s="5"/>
      <c r="AF52" s="5"/>
      <c r="AG52" s="5"/>
      <c r="AH52" s="60"/>
      <c r="AI52" s="59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60"/>
      <c r="AU52" s="59"/>
      <c r="AV52" s="5"/>
      <c r="AW52" s="5"/>
      <c r="AX52" s="5"/>
      <c r="AY52" s="5"/>
      <c r="AZ52" s="5"/>
      <c r="BA52" s="5"/>
      <c r="BB52" s="5"/>
      <c r="BC52" s="5"/>
      <c r="BD52" s="60"/>
      <c r="BE52" s="59"/>
      <c r="BF52" s="5">
        <f t="shared" si="51"/>
        <v>99.06416</v>
      </c>
      <c r="BG52" s="5">
        <f t="shared" si="52"/>
        <v>-18.67755807</v>
      </c>
      <c r="BH52" s="5"/>
      <c r="BI52" s="5"/>
      <c r="BJ52" s="5"/>
      <c r="BK52" s="5"/>
      <c r="BL52" s="5"/>
      <c r="BM52" s="5"/>
      <c r="BN52" s="5"/>
      <c r="BO52" s="5"/>
      <c r="BP52" s="60"/>
      <c r="BQ52" s="59"/>
      <c r="BR52" s="5"/>
      <c r="BS52" s="5">
        <f t="shared" si="53"/>
        <v>96.57610215</v>
      </c>
      <c r="BT52" s="5">
        <f t="shared" si="54"/>
        <v>-21.16561592</v>
      </c>
      <c r="CA52" s="60"/>
      <c r="CB52" s="59"/>
      <c r="CC52" s="5">
        <f t="shared" si="55"/>
        <v>109.34416</v>
      </c>
      <c r="CD52" s="5">
        <f t="shared" si="56"/>
        <v>-8.397558067</v>
      </c>
      <c r="CE52" s="5"/>
      <c r="CF52" s="5"/>
      <c r="CG52" s="5"/>
      <c r="CH52" s="5"/>
      <c r="CI52" s="5"/>
      <c r="CJ52" s="5"/>
      <c r="CK52" s="5"/>
      <c r="CL52" s="5"/>
      <c r="CM52" s="60"/>
      <c r="CN52" s="59"/>
      <c r="CO52" s="5">
        <f t="shared" si="57"/>
        <v>98.18448333</v>
      </c>
      <c r="CP52" s="5">
        <f t="shared" si="58"/>
        <v>-19.55723474</v>
      </c>
      <c r="CQ52" s="5"/>
      <c r="CR52" s="5"/>
      <c r="CS52" s="5"/>
      <c r="CT52" s="5"/>
      <c r="CU52" s="5"/>
      <c r="CV52" s="5"/>
      <c r="CY52" s="42">
        <f t="shared" si="28"/>
        <v>176.2471239</v>
      </c>
      <c r="CZ52">
        <f t="shared" si="29"/>
        <v>-32.13287612</v>
      </c>
      <c r="DD52" s="5"/>
      <c r="DE52" s="5"/>
      <c r="DF52" s="5"/>
      <c r="DG52" s="5"/>
      <c r="DH52" s="5"/>
      <c r="DI52" s="5"/>
      <c r="DJ52" s="61"/>
      <c r="DK52" s="58">
        <v>130.0</v>
      </c>
      <c r="DL52" s="58">
        <v>10000.0</v>
      </c>
      <c r="DM52" s="58">
        <v>4.0</v>
      </c>
      <c r="DN52" s="58">
        <v>208.38</v>
      </c>
      <c r="DP52" s="5"/>
      <c r="DQ52" s="58">
        <v>4.0</v>
      </c>
      <c r="DR52">
        <f t="shared" si="1"/>
        <v>1.587401052</v>
      </c>
      <c r="DS52" s="5"/>
      <c r="DT52" s="5"/>
      <c r="DU52" s="5"/>
      <c r="DV52" s="58">
        <v>1.742</v>
      </c>
      <c r="DW52">
        <f t="shared" si="2"/>
        <v>0.2410481507</v>
      </c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</row>
    <row r="53">
      <c r="A53" s="59">
        <v>100.0</v>
      </c>
      <c r="B53" s="4">
        <v>125.234339183693</v>
      </c>
      <c r="C53" s="3">
        <v>100.0</v>
      </c>
      <c r="D53" s="4">
        <v>69.7476682049609</v>
      </c>
      <c r="E53" s="3">
        <v>100.0</v>
      </c>
      <c r="F53" s="4">
        <v>68.3278589717702</v>
      </c>
      <c r="G53" s="3">
        <v>100.0</v>
      </c>
      <c r="H53" s="5">
        <v>71.2120871690628</v>
      </c>
      <c r="I53" s="59">
        <f t="shared" si="45"/>
        <v>115.95528</v>
      </c>
      <c r="J53" s="5">
        <f t="shared" si="46"/>
        <v>-9.279059184</v>
      </c>
      <c r="K53" s="5">
        <f t="shared" si="47"/>
        <v>-0.08002273966</v>
      </c>
      <c r="L53" s="5"/>
      <c r="M53" s="5"/>
      <c r="N53" s="5"/>
      <c r="O53" s="5"/>
      <c r="P53" s="5"/>
      <c r="Q53" s="5"/>
      <c r="R53" s="5"/>
      <c r="S53" s="5"/>
      <c r="T53" s="60"/>
      <c r="U53" s="5"/>
      <c r="V53" s="5">
        <f t="shared" si="48"/>
        <v>0.3312560262</v>
      </c>
      <c r="W53" s="5">
        <f t="shared" si="49"/>
        <v>-124.9030832</v>
      </c>
      <c r="X53" s="5">
        <f t="shared" si="50"/>
        <v>-377.0590519</v>
      </c>
      <c r="Y53" s="5"/>
      <c r="Z53" s="5"/>
      <c r="AA53" s="5"/>
      <c r="AB53" s="5"/>
      <c r="AC53" s="5"/>
      <c r="AD53" s="5"/>
      <c r="AE53" s="5"/>
      <c r="AF53" s="5"/>
      <c r="AG53" s="5"/>
      <c r="AH53" s="60"/>
      <c r="AI53" s="59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60"/>
      <c r="AU53" s="59"/>
      <c r="AV53" s="5"/>
      <c r="AW53" s="5"/>
      <c r="AX53" s="5"/>
      <c r="AY53" s="5"/>
      <c r="AZ53" s="5"/>
      <c r="BA53" s="5"/>
      <c r="BB53" s="5"/>
      <c r="BC53" s="5"/>
      <c r="BD53" s="60"/>
      <c r="BE53" s="59"/>
      <c r="BF53" s="5">
        <f t="shared" si="51"/>
        <v>113.29816</v>
      </c>
      <c r="BG53" s="5">
        <f t="shared" si="52"/>
        <v>-11.93617918</v>
      </c>
      <c r="BH53" s="5"/>
      <c r="BI53" s="5"/>
      <c r="BJ53" s="5"/>
      <c r="BK53" s="5"/>
      <c r="BL53" s="5"/>
      <c r="BM53" s="5"/>
      <c r="BN53" s="5"/>
      <c r="BO53" s="5"/>
      <c r="BP53" s="60"/>
      <c r="BQ53" s="59"/>
      <c r="BR53" s="5"/>
      <c r="BS53" s="5">
        <f t="shared" si="53"/>
        <v>110.7251021</v>
      </c>
      <c r="BT53" s="5">
        <f t="shared" si="54"/>
        <v>-14.50923704</v>
      </c>
      <c r="CA53" s="60"/>
      <c r="CB53" s="59"/>
      <c r="CC53" s="5">
        <f t="shared" si="55"/>
        <v>123.57816</v>
      </c>
      <c r="CD53" s="5">
        <f t="shared" si="56"/>
        <v>-1.656179184</v>
      </c>
      <c r="CE53" s="5"/>
      <c r="CF53" s="5"/>
      <c r="CG53" s="5"/>
      <c r="CH53" s="5"/>
      <c r="CI53" s="5"/>
      <c r="CJ53" s="5"/>
      <c r="CK53" s="5"/>
      <c r="CL53" s="5"/>
      <c r="CM53" s="60"/>
      <c r="CN53" s="59"/>
      <c r="CO53" s="5">
        <f t="shared" si="57"/>
        <v>112.3894833</v>
      </c>
      <c r="CP53" s="5">
        <f t="shared" si="58"/>
        <v>-12.84485586</v>
      </c>
      <c r="CQ53" s="5"/>
      <c r="CR53" s="5"/>
      <c r="CS53" s="5"/>
      <c r="CT53" s="5"/>
      <c r="CU53" s="5"/>
      <c r="CV53" s="5"/>
      <c r="CY53" s="42">
        <f t="shared" si="28"/>
        <v>194.1176073</v>
      </c>
      <c r="CZ53">
        <f t="shared" si="29"/>
        <v>-35.36239275</v>
      </c>
      <c r="DD53" s="5"/>
      <c r="DE53" s="5"/>
      <c r="DF53" s="5"/>
      <c r="DG53" s="5"/>
      <c r="DH53" s="5"/>
      <c r="DI53" s="5"/>
      <c r="DJ53" s="61"/>
      <c r="DK53" s="58">
        <v>140.0</v>
      </c>
      <c r="DL53" s="58">
        <v>10000.0</v>
      </c>
      <c r="DM53" s="58">
        <v>4.0</v>
      </c>
      <c r="DN53" s="58">
        <v>229.48</v>
      </c>
      <c r="DP53" s="5"/>
      <c r="DQ53" s="58">
        <v>4.0</v>
      </c>
      <c r="DR53">
        <f t="shared" si="1"/>
        <v>1.587401052</v>
      </c>
      <c r="DS53" s="5"/>
      <c r="DT53" s="5"/>
      <c r="DU53" s="5"/>
      <c r="DV53" s="58">
        <v>3.18</v>
      </c>
      <c r="DW53">
        <f t="shared" si="2"/>
        <v>0.50242712</v>
      </c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</row>
    <row r="54">
      <c r="A54" s="59">
        <v>110.0</v>
      </c>
      <c r="B54" s="4">
        <v>137.25502378637</v>
      </c>
      <c r="C54" s="3">
        <v>110.0</v>
      </c>
      <c r="D54" s="4">
        <v>82.6291344170106</v>
      </c>
      <c r="E54" s="3">
        <v>110.0</v>
      </c>
      <c r="F54" s="4">
        <v>83.6171329715281</v>
      </c>
      <c r="G54" s="3">
        <v>110.0</v>
      </c>
      <c r="H54" s="5">
        <v>79.7198938257286</v>
      </c>
      <c r="I54" s="59">
        <f t="shared" si="45"/>
        <v>130.26928</v>
      </c>
      <c r="J54" s="5">
        <f t="shared" si="46"/>
        <v>-6.985743786</v>
      </c>
      <c r="K54" s="5">
        <f t="shared" si="47"/>
        <v>-0.05362541181</v>
      </c>
      <c r="L54" s="5"/>
      <c r="M54" s="5"/>
      <c r="N54" s="5"/>
      <c r="O54" s="5"/>
      <c r="P54" s="5"/>
      <c r="Q54" s="5"/>
      <c r="R54" s="5"/>
      <c r="S54" s="5"/>
      <c r="T54" s="60"/>
      <c r="U54" s="5"/>
      <c r="V54" s="5">
        <f t="shared" si="48"/>
        <v>0.006349592105</v>
      </c>
      <c r="W54" s="5">
        <f t="shared" si="49"/>
        <v>-137.2486742</v>
      </c>
      <c r="X54" s="5">
        <f t="shared" si="50"/>
        <v>-21615.35291</v>
      </c>
      <c r="Y54" s="5"/>
      <c r="Z54" s="5"/>
      <c r="AA54" s="5"/>
      <c r="AB54" s="5"/>
      <c r="AC54" s="5"/>
      <c r="AD54" s="5"/>
      <c r="AE54" s="5"/>
      <c r="AF54" s="5"/>
      <c r="AG54" s="5"/>
      <c r="AH54" s="60"/>
      <c r="AI54" s="59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60"/>
      <c r="AU54" s="59"/>
      <c r="AV54" s="5"/>
      <c r="AW54" s="5"/>
      <c r="AX54" s="5"/>
      <c r="AY54" s="5"/>
      <c r="AZ54" s="5"/>
      <c r="BA54" s="5"/>
      <c r="BB54" s="5"/>
      <c r="BC54" s="5"/>
      <c r="BD54" s="60"/>
      <c r="BE54" s="59"/>
      <c r="BF54" s="5">
        <f t="shared" si="51"/>
        <v>127.53216</v>
      </c>
      <c r="BG54" s="5">
        <f t="shared" si="52"/>
        <v>-9.722863786</v>
      </c>
      <c r="BH54" s="5"/>
      <c r="BI54" s="5"/>
      <c r="BJ54" s="5"/>
      <c r="BK54" s="5"/>
      <c r="BL54" s="5"/>
      <c r="BM54" s="5"/>
      <c r="BN54" s="5"/>
      <c r="BO54" s="5"/>
      <c r="BP54" s="60"/>
      <c r="BQ54" s="59"/>
      <c r="BR54" s="5"/>
      <c r="BS54" s="5">
        <f t="shared" si="53"/>
        <v>124.8741021</v>
      </c>
      <c r="BT54" s="5">
        <f t="shared" si="54"/>
        <v>-12.38092164</v>
      </c>
      <c r="CA54" s="60"/>
      <c r="CB54" s="59"/>
      <c r="CC54" s="5">
        <f t="shared" si="55"/>
        <v>137.81216</v>
      </c>
      <c r="CD54" s="5">
        <f t="shared" si="56"/>
        <v>0.5571362136</v>
      </c>
      <c r="CE54" s="5"/>
      <c r="CF54" s="5"/>
      <c r="CG54" s="5"/>
      <c r="CH54" s="5"/>
      <c r="CI54" s="5"/>
      <c r="CJ54" s="5"/>
      <c r="CK54" s="5"/>
      <c r="CL54" s="5"/>
      <c r="CM54" s="60"/>
      <c r="CN54" s="59"/>
      <c r="CO54" s="5"/>
      <c r="CP54" s="5"/>
      <c r="CQ54" s="5"/>
      <c r="CR54" s="5"/>
      <c r="CS54" s="5"/>
      <c r="CT54" s="5"/>
      <c r="CU54" s="5"/>
      <c r="CV54" s="5"/>
      <c r="CY54" s="42">
        <f t="shared" si="28"/>
        <v>212.3707612</v>
      </c>
      <c r="CZ54">
        <f t="shared" si="29"/>
        <v>-50.64323881</v>
      </c>
      <c r="DD54" s="5"/>
      <c r="DE54" s="5"/>
      <c r="DF54" s="5"/>
      <c r="DG54" s="5"/>
      <c r="DH54" s="5"/>
      <c r="DI54" s="5"/>
      <c r="DJ54" s="61"/>
      <c r="DK54" s="58">
        <v>150.0</v>
      </c>
      <c r="DL54" s="58">
        <v>10000.0</v>
      </c>
      <c r="DM54" s="58">
        <v>4.0</v>
      </c>
      <c r="DN54" s="58">
        <v>263.014</v>
      </c>
      <c r="DP54" s="5"/>
      <c r="DQ54" s="58">
        <v>4.0</v>
      </c>
      <c r="DR54">
        <f t="shared" si="1"/>
        <v>1.587401052</v>
      </c>
      <c r="DS54" s="5"/>
      <c r="DT54" s="5"/>
      <c r="DU54" s="5"/>
      <c r="DV54" s="58">
        <v>13.143</v>
      </c>
      <c r="DW54">
        <f t="shared" si="2"/>
        <v>1.118694508</v>
      </c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</row>
    <row r="55">
      <c r="A55" s="63">
        <v>120.0</v>
      </c>
      <c r="B55" s="8">
        <v>164.752544287519</v>
      </c>
      <c r="C55" s="7">
        <v>120.0</v>
      </c>
      <c r="D55" s="8">
        <v>95.4403039834859</v>
      </c>
      <c r="E55" s="7">
        <v>120.0</v>
      </c>
      <c r="F55" s="8">
        <v>89.6457418485914</v>
      </c>
      <c r="G55" s="7">
        <v>120.0</v>
      </c>
      <c r="H55" s="64">
        <v>85.9865300170782</v>
      </c>
      <c r="I55" s="59">
        <f t="shared" si="45"/>
        <v>144.58328</v>
      </c>
      <c r="J55" s="5">
        <f t="shared" si="46"/>
        <v>-20.16926429</v>
      </c>
      <c r="K55" s="5">
        <f t="shared" si="47"/>
        <v>-0.1394992857</v>
      </c>
      <c r="L55" s="5"/>
      <c r="M55" s="5"/>
      <c r="N55" s="5"/>
      <c r="O55" s="5"/>
      <c r="P55" s="5"/>
      <c r="Q55" s="5"/>
      <c r="R55" s="5"/>
      <c r="S55" s="5"/>
      <c r="T55" s="60"/>
      <c r="U55" s="5"/>
      <c r="V55" s="5">
        <f t="shared" si="48"/>
        <v>2.184856825</v>
      </c>
      <c r="W55" s="5">
        <f t="shared" si="49"/>
        <v>-162.5676875</v>
      </c>
      <c r="X55" s="5">
        <f t="shared" si="50"/>
        <v>-74.40656321</v>
      </c>
      <c r="Y55" s="5"/>
      <c r="Z55" s="5"/>
      <c r="AA55" s="5"/>
      <c r="AB55" s="5"/>
      <c r="AC55" s="5"/>
      <c r="AD55" s="5"/>
      <c r="AE55" s="5"/>
      <c r="AF55" s="5"/>
      <c r="AG55" s="5"/>
      <c r="AH55" s="60"/>
      <c r="AI55" s="59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60"/>
      <c r="AU55" s="59"/>
      <c r="AV55" s="5"/>
      <c r="AW55" s="5"/>
      <c r="AX55" s="5"/>
      <c r="AY55" s="5"/>
      <c r="AZ55" s="5"/>
      <c r="BA55" s="5"/>
      <c r="BB55" s="5"/>
      <c r="BC55" s="5"/>
      <c r="BD55" s="60"/>
      <c r="BE55" s="59"/>
      <c r="BF55" s="5">
        <f t="shared" si="51"/>
        <v>141.76616</v>
      </c>
      <c r="BG55" s="5">
        <f t="shared" si="52"/>
        <v>-22.98638429</v>
      </c>
      <c r="BH55" s="5"/>
      <c r="BI55" s="5"/>
      <c r="BJ55" s="5"/>
      <c r="BK55" s="5"/>
      <c r="BL55" s="5"/>
      <c r="BM55" s="5"/>
      <c r="BN55" s="5"/>
      <c r="BO55" s="5"/>
      <c r="BP55" s="60"/>
      <c r="BQ55" s="59"/>
      <c r="BR55" s="5"/>
      <c r="BS55" s="5">
        <f t="shared" si="53"/>
        <v>139.0231021</v>
      </c>
      <c r="BT55" s="5">
        <f t="shared" si="54"/>
        <v>-25.72944214</v>
      </c>
      <c r="CA55" s="60"/>
      <c r="CB55" s="59"/>
      <c r="CC55" s="5">
        <f t="shared" si="55"/>
        <v>152.04616</v>
      </c>
      <c r="CD55" s="5">
        <f t="shared" si="56"/>
        <v>-12.70638429</v>
      </c>
      <c r="CE55" s="5"/>
      <c r="CF55" s="5"/>
      <c r="CG55" s="5"/>
      <c r="CH55" s="5"/>
      <c r="CI55" s="5"/>
      <c r="CJ55" s="5"/>
      <c r="CK55" s="5"/>
      <c r="CL55" s="5"/>
      <c r="CM55" s="60"/>
      <c r="CN55" s="59"/>
      <c r="CO55" s="5"/>
      <c r="CP55" s="5"/>
      <c r="CQ55" s="5"/>
      <c r="CR55" s="5"/>
      <c r="CS55" s="5"/>
      <c r="CT55" s="5"/>
      <c r="CU55" s="5"/>
      <c r="CV55" s="5"/>
      <c r="CY55" s="42">
        <f t="shared" si="28"/>
        <v>3.476722747</v>
      </c>
      <c r="CZ55">
        <f t="shared" si="29"/>
        <v>2.062722747</v>
      </c>
      <c r="DD55" s="5"/>
      <c r="DE55" s="5"/>
      <c r="DF55" s="5"/>
      <c r="DG55" s="5"/>
      <c r="DH55" s="5"/>
      <c r="DI55" s="5"/>
      <c r="DJ55" s="61"/>
      <c r="DK55" s="58">
        <v>4.0</v>
      </c>
      <c r="DL55" s="58">
        <v>100000.0</v>
      </c>
      <c r="DM55" s="58">
        <v>4.0</v>
      </c>
      <c r="DN55" s="58">
        <v>1.414</v>
      </c>
      <c r="DP55" s="5"/>
      <c r="DQ55" s="58">
        <v>4.0</v>
      </c>
      <c r="DR55">
        <f t="shared" si="1"/>
        <v>1.587401052</v>
      </c>
      <c r="DS55" s="5"/>
      <c r="DT55" s="5"/>
      <c r="DU55" s="5"/>
      <c r="DV55" s="58">
        <v>29.783</v>
      </c>
      <c r="DW55">
        <f t="shared" si="2"/>
        <v>1.473968441</v>
      </c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</row>
    <row r="56">
      <c r="A56" s="59"/>
      <c r="B56" s="5"/>
      <c r="C56" s="5"/>
      <c r="D56" s="5"/>
      <c r="E56" s="5"/>
      <c r="F56" s="5"/>
      <c r="G56" s="5"/>
      <c r="H56" s="5"/>
      <c r="I56" s="59"/>
      <c r="J56" s="5"/>
      <c r="K56" s="5"/>
      <c r="L56" s="5"/>
      <c r="M56" s="5"/>
      <c r="N56" s="5"/>
      <c r="O56" s="5"/>
      <c r="P56" s="5"/>
      <c r="Q56" s="5"/>
      <c r="R56" s="5"/>
      <c r="S56" s="5"/>
      <c r="T56" s="60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60"/>
      <c r="AI56" s="59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60"/>
      <c r="AU56" s="59"/>
      <c r="AV56" s="5"/>
      <c r="AW56" s="5"/>
      <c r="AX56" s="5"/>
      <c r="AY56" s="5"/>
      <c r="AZ56" s="5"/>
      <c r="BA56" s="5"/>
      <c r="BB56" s="5"/>
      <c r="BC56" s="5"/>
      <c r="BD56" s="60"/>
      <c r="BE56" s="59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60"/>
      <c r="BQ56" s="59"/>
      <c r="BR56" s="5"/>
      <c r="BS56" s="5"/>
      <c r="CA56" s="60"/>
      <c r="CB56" s="59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60"/>
      <c r="CN56" s="59"/>
      <c r="CO56" s="5"/>
      <c r="CP56" s="5"/>
      <c r="CQ56" s="5"/>
      <c r="CR56" s="5"/>
      <c r="CS56" s="5"/>
      <c r="CT56" s="5"/>
      <c r="CU56" s="5"/>
      <c r="CV56" s="5"/>
      <c r="CY56" s="42">
        <f t="shared" si="28"/>
        <v>6.306100078</v>
      </c>
      <c r="CZ56">
        <f t="shared" si="29"/>
        <v>4.564100078</v>
      </c>
      <c r="DD56" s="5"/>
      <c r="DE56" s="5"/>
      <c r="DF56" s="5"/>
      <c r="DG56" s="5"/>
      <c r="DH56" s="5"/>
      <c r="DI56" s="5"/>
      <c r="DJ56" s="61"/>
      <c r="DK56" s="58">
        <v>8.0</v>
      </c>
      <c r="DL56" s="58">
        <v>100000.0</v>
      </c>
      <c r="DM56" s="58">
        <v>4.0</v>
      </c>
      <c r="DN56" s="58">
        <v>1.742</v>
      </c>
      <c r="DP56" s="5"/>
      <c r="DQ56" s="58">
        <v>4.0</v>
      </c>
      <c r="DR56">
        <f t="shared" si="1"/>
        <v>1.587401052</v>
      </c>
      <c r="DS56" s="5"/>
      <c r="DT56" s="5"/>
      <c r="DU56" s="5"/>
      <c r="DV56" s="58">
        <v>35.799</v>
      </c>
      <c r="DW56">
        <f t="shared" si="2"/>
        <v>1.553870895</v>
      </c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</row>
    <row r="57">
      <c r="A57" s="59"/>
      <c r="B57" s="5"/>
      <c r="C57" s="5"/>
      <c r="D57" s="5"/>
      <c r="E57" s="5"/>
      <c r="F57" s="5"/>
      <c r="G57" s="5"/>
      <c r="H57" s="5"/>
      <c r="I57" s="59"/>
      <c r="J57" s="5"/>
      <c r="K57" s="5"/>
      <c r="L57" s="5"/>
      <c r="M57" s="5"/>
      <c r="N57" s="5"/>
      <c r="O57" s="5"/>
      <c r="P57" s="5"/>
      <c r="Q57" s="5"/>
      <c r="R57" s="5"/>
      <c r="S57" s="5"/>
      <c r="T57" s="60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60"/>
      <c r="AI57" s="59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60"/>
      <c r="AU57" s="59"/>
      <c r="AV57" s="5"/>
      <c r="AW57" s="5"/>
      <c r="AX57" s="5"/>
      <c r="AY57" s="5"/>
      <c r="AZ57" s="5"/>
      <c r="BA57" s="5"/>
      <c r="BB57" s="5"/>
      <c r="BC57" s="5"/>
      <c r="BD57" s="60"/>
      <c r="BE57" s="59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60"/>
      <c r="BQ57" s="59"/>
      <c r="BR57" s="5"/>
      <c r="BS57" s="5"/>
      <c r="CA57" s="60"/>
      <c r="CB57" s="59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60"/>
      <c r="CN57" s="59"/>
      <c r="CO57" s="5"/>
      <c r="CP57" s="5"/>
      <c r="CQ57" s="5"/>
      <c r="CR57" s="5"/>
      <c r="CS57" s="5"/>
      <c r="CT57" s="5"/>
      <c r="CU57" s="5"/>
      <c r="CV57" s="5"/>
      <c r="CY57" s="42">
        <f t="shared" si="28"/>
        <v>7.907113096</v>
      </c>
      <c r="CZ57">
        <f t="shared" si="29"/>
        <v>4.727113096</v>
      </c>
      <c r="DD57" s="5"/>
      <c r="DE57" s="5"/>
      <c r="DF57" s="5"/>
      <c r="DG57" s="5"/>
      <c r="DH57" s="5"/>
      <c r="DI57" s="5"/>
      <c r="DJ57" s="61"/>
      <c r="DK57" s="58">
        <v>10.0</v>
      </c>
      <c r="DL57" s="58">
        <v>100000.0</v>
      </c>
      <c r="DM57" s="58">
        <v>4.0</v>
      </c>
      <c r="DN57" s="58">
        <v>3.18</v>
      </c>
      <c r="DP57" s="5"/>
      <c r="DQ57" s="58">
        <v>4.0</v>
      </c>
      <c r="DR57">
        <f t="shared" si="1"/>
        <v>1.587401052</v>
      </c>
      <c r="DS57" s="5"/>
      <c r="DT57" s="5"/>
      <c r="DU57" s="5"/>
      <c r="DV57" s="58">
        <v>65.279</v>
      </c>
      <c r="DW57">
        <f t="shared" si="2"/>
        <v>1.814773493</v>
      </c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</row>
    <row r="58">
      <c r="A58" s="59" t="s">
        <v>19</v>
      </c>
      <c r="B58" s="5" t="s">
        <v>1</v>
      </c>
      <c r="C58" s="5" t="s">
        <v>19</v>
      </c>
      <c r="D58" s="5" t="s">
        <v>2</v>
      </c>
      <c r="E58" s="5" t="s">
        <v>19</v>
      </c>
      <c r="F58" s="5" t="s">
        <v>3</v>
      </c>
      <c r="G58" s="5" t="s">
        <v>19</v>
      </c>
      <c r="H58" s="5" t="s">
        <v>4</v>
      </c>
      <c r="I58" s="59"/>
      <c r="J58" s="5"/>
      <c r="K58" s="5"/>
      <c r="L58" s="5"/>
      <c r="M58" s="5"/>
      <c r="N58" s="5"/>
      <c r="O58" s="5"/>
      <c r="P58" s="5"/>
      <c r="Q58" s="5"/>
      <c r="R58" s="5"/>
      <c r="S58" s="5"/>
      <c r="T58" s="60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60"/>
      <c r="AI58" s="59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60"/>
      <c r="AU58" s="59"/>
      <c r="AV58" s="5"/>
      <c r="AW58" s="5"/>
      <c r="AX58" s="5"/>
      <c r="AY58" s="5"/>
      <c r="AZ58" s="5"/>
      <c r="BA58" s="5"/>
      <c r="BB58" s="5"/>
      <c r="BC58" s="5"/>
      <c r="BD58" s="60"/>
      <c r="BE58" s="59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60"/>
      <c r="BQ58" s="59"/>
      <c r="BR58" s="5"/>
      <c r="BS58" s="5"/>
      <c r="CA58" s="60"/>
      <c r="CB58" s="59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60"/>
      <c r="CN58" s="59"/>
      <c r="CO58" s="5"/>
      <c r="CP58" s="5"/>
      <c r="CQ58" s="5"/>
      <c r="CR58" s="5"/>
      <c r="CS58" s="5"/>
      <c r="CT58" s="5"/>
      <c r="CU58" s="5"/>
      <c r="CV58" s="5"/>
      <c r="CY58" s="42">
        <f t="shared" si="28"/>
        <v>17.18788879</v>
      </c>
      <c r="CZ58">
        <f t="shared" si="29"/>
        <v>4.044888789</v>
      </c>
      <c r="DD58" s="5"/>
      <c r="DE58" s="5"/>
      <c r="DF58" s="5"/>
      <c r="DG58" s="5"/>
      <c r="DH58" s="5"/>
      <c r="DI58" s="5"/>
      <c r="DJ58" s="61"/>
      <c r="DK58" s="58">
        <v>20.0</v>
      </c>
      <c r="DL58" s="58">
        <v>100000.0</v>
      </c>
      <c r="DM58" s="58">
        <v>4.0</v>
      </c>
      <c r="DN58" s="58">
        <v>13.143</v>
      </c>
      <c r="DP58" s="5"/>
      <c r="DQ58" s="58">
        <v>4.0</v>
      </c>
      <c r="DR58">
        <f t="shared" si="1"/>
        <v>1.587401052</v>
      </c>
      <c r="DS58" s="5"/>
      <c r="DT58" s="5"/>
      <c r="DU58" s="5"/>
      <c r="DV58" s="58">
        <v>108.78</v>
      </c>
      <c r="DW58">
        <f t="shared" si="2"/>
        <v>2.036549054</v>
      </c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</row>
    <row r="59">
      <c r="A59" s="67">
        <v>4.0</v>
      </c>
      <c r="B59" s="2">
        <v>1.00729723951208</v>
      </c>
      <c r="C59" s="1">
        <v>4.0</v>
      </c>
      <c r="D59" s="2">
        <v>1.41421356237309</v>
      </c>
      <c r="E59" s="1">
        <v>4.0</v>
      </c>
      <c r="F59" s="2">
        <v>1.41421356237309</v>
      </c>
      <c r="G59" s="1">
        <v>4.0</v>
      </c>
      <c r="H59" s="69">
        <v>1.41421356237309</v>
      </c>
      <c r="I59" s="59">
        <f t="shared" ref="I59:I72" si="59">1.54 + 1.4314*A59-0.000037*560-1.794*24</f>
        <v>-35.81112</v>
      </c>
      <c r="J59" s="5">
        <f t="shared" ref="J59:J72" si="60">I59-B59</f>
        <v>-36.81841724</v>
      </c>
      <c r="K59" s="5">
        <f t="shared" ref="K59:K72" si="61">J59/I59</f>
        <v>1.028128057</v>
      </c>
      <c r="L59" s="5"/>
      <c r="M59" s="5"/>
      <c r="N59" s="5"/>
      <c r="O59" s="5"/>
      <c r="P59" s="5"/>
      <c r="Q59" s="5"/>
      <c r="R59" s="5"/>
      <c r="S59" s="5"/>
      <c r="T59" s="60"/>
      <c r="U59" s="5"/>
      <c r="V59" s="5">
        <f t="shared" ref="V59:V72" si="62">(-0.899+1.2486*B59^(1/2)-0.0000025*560-0.853*(16))^2</f>
        <v>176.7637421</v>
      </c>
      <c r="W59" s="5">
        <f t="shared" ref="W59:W72" si="63">V59-$B59</f>
        <v>175.7564448</v>
      </c>
      <c r="X59" s="5">
        <f t="shared" ref="X59:X72" si="64">W59/V59</f>
        <v>0.9943014488</v>
      </c>
      <c r="Y59" s="5"/>
      <c r="Z59" s="5"/>
      <c r="AA59" s="5"/>
      <c r="AB59" s="5"/>
      <c r="AC59" s="5"/>
      <c r="AD59" s="5"/>
      <c r="AE59" s="5"/>
      <c r="AF59" s="5"/>
      <c r="AG59" s="5"/>
      <c r="AH59" s="60"/>
      <c r="AI59" s="59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60"/>
      <c r="AU59" s="59"/>
      <c r="AV59" s="5"/>
      <c r="AW59" s="5"/>
      <c r="AX59" s="5"/>
      <c r="AY59" s="5"/>
      <c r="AZ59" s="5"/>
      <c r="BA59" s="5"/>
      <c r="BB59" s="5"/>
      <c r="BC59" s="5"/>
      <c r="BD59" s="60"/>
      <c r="BE59" s="59"/>
      <c r="BF59" s="5">
        <f t="shared" ref="BF59:BF72" si="65">25.26+1.4234*A59-0.000039*(560)-13.57*(24^(1/2))</f>
        <v>-35.54739162</v>
      </c>
      <c r="BG59" s="5">
        <f t="shared" ref="BG59:BG72" si="66">BF59-$B59</f>
        <v>-36.55468886</v>
      </c>
      <c r="BH59" s="5"/>
      <c r="BI59" s="5"/>
      <c r="BJ59" s="5"/>
      <c r="BK59" s="5"/>
      <c r="BL59" s="5"/>
      <c r="BM59" s="5"/>
      <c r="BN59" s="5"/>
      <c r="BO59" s="5"/>
      <c r="BP59" s="60"/>
      <c r="BQ59" s="59"/>
      <c r="BR59" s="5"/>
      <c r="BS59" s="5">
        <f t="shared" ref="BS59:BS72" si="67">34.87 + 1.4149*A59 - 0.00004*560 - 54.49*(LOG(24))</f>
        <v>-34.70051056</v>
      </c>
      <c r="BT59" s="5">
        <f t="shared" ref="BT59:BT72" si="68">BS59-$B59</f>
        <v>-35.7078078</v>
      </c>
      <c r="CA59" s="60"/>
      <c r="CB59" s="59"/>
      <c r="CC59" s="5">
        <f t="shared" ref="CC59:CC72" si="69">25.26+1.4234*A59-0.000039*(560)-11*(24^(1/2))</f>
        <v>-22.95701434</v>
      </c>
      <c r="CD59" s="5">
        <f t="shared" ref="CD59:CD72" si="70">CC59-$B59</f>
        <v>-23.96431158</v>
      </c>
      <c r="CE59" s="5"/>
      <c r="CF59" s="5"/>
      <c r="CG59" s="5"/>
      <c r="CH59" s="5"/>
      <c r="CI59" s="5"/>
      <c r="CJ59" s="5"/>
      <c r="CK59" s="5"/>
      <c r="CL59" s="5"/>
      <c r="CM59" s="60"/>
      <c r="CN59" s="59"/>
      <c r="CO59" s="5"/>
      <c r="CP59" s="5"/>
      <c r="CQ59" s="5"/>
      <c r="CR59" s="5"/>
      <c r="CS59" s="5"/>
      <c r="CT59" s="5"/>
      <c r="CU59" s="5"/>
      <c r="CV59" s="5"/>
      <c r="CY59" s="42">
        <f t="shared" si="28"/>
        <v>28.01364587</v>
      </c>
      <c r="CZ59">
        <f t="shared" si="29"/>
        <v>-1.769354132</v>
      </c>
      <c r="DD59" s="5"/>
      <c r="DE59" s="5"/>
      <c r="DF59" s="5"/>
      <c r="DG59" s="5"/>
      <c r="DH59" s="5"/>
      <c r="DI59" s="5"/>
      <c r="DJ59" s="61"/>
      <c r="DK59" s="58">
        <v>30.0</v>
      </c>
      <c r="DL59" s="58">
        <v>100000.0</v>
      </c>
      <c r="DM59" s="58">
        <v>4.0</v>
      </c>
      <c r="DN59" s="58">
        <v>29.783</v>
      </c>
      <c r="DP59" s="5"/>
      <c r="DQ59" s="58">
        <v>4.0</v>
      </c>
      <c r="DR59">
        <f t="shared" si="1"/>
        <v>1.587401052</v>
      </c>
      <c r="DS59" s="5"/>
      <c r="DT59" s="5"/>
      <c r="DU59" s="5"/>
      <c r="DV59" s="58">
        <v>103.524</v>
      </c>
      <c r="DW59">
        <f t="shared" si="2"/>
        <v>2.015041044</v>
      </c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</row>
    <row r="60">
      <c r="A60" s="59">
        <v>8.0</v>
      </c>
      <c r="B60" s="4">
        <v>1.48015030051185</v>
      </c>
      <c r="C60" s="3">
        <v>8.0</v>
      </c>
      <c r="D60" s="4">
        <v>3.58676465787962</v>
      </c>
      <c r="E60" s="3">
        <v>8.0</v>
      </c>
      <c r="F60" s="4">
        <v>3.74165738677394</v>
      </c>
      <c r="G60" s="3">
        <v>8.0</v>
      </c>
      <c r="H60" s="5">
        <v>3.74165738677394</v>
      </c>
      <c r="I60" s="59">
        <f t="shared" si="59"/>
        <v>-30.08552</v>
      </c>
      <c r="J60" s="5">
        <f t="shared" si="60"/>
        <v>-31.5656703</v>
      </c>
      <c r="K60" s="5">
        <f t="shared" si="61"/>
        <v>1.049198096</v>
      </c>
      <c r="L60" s="5"/>
      <c r="M60" s="5"/>
      <c r="N60" s="5"/>
      <c r="O60" s="5"/>
      <c r="P60" s="5"/>
      <c r="Q60" s="5"/>
      <c r="R60" s="5"/>
      <c r="S60" s="5"/>
      <c r="T60" s="60"/>
      <c r="U60" s="5"/>
      <c r="V60" s="5">
        <f t="shared" si="62"/>
        <v>169.7635813</v>
      </c>
      <c r="W60" s="5">
        <f t="shared" si="63"/>
        <v>168.283431</v>
      </c>
      <c r="X60" s="5">
        <f t="shared" si="64"/>
        <v>0.9912811082</v>
      </c>
      <c r="Y60" s="5"/>
      <c r="Z60" s="5"/>
      <c r="AA60" s="5"/>
      <c r="AB60" s="5"/>
      <c r="AC60" s="5"/>
      <c r="AD60" s="5"/>
      <c r="AE60" s="5"/>
      <c r="AF60" s="5"/>
      <c r="AG60" s="5"/>
      <c r="AH60" s="60"/>
      <c r="AI60" s="59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60"/>
      <c r="AU60" s="59"/>
      <c r="AV60" s="5"/>
      <c r="AW60" s="5"/>
      <c r="AX60" s="5"/>
      <c r="AY60" s="5"/>
      <c r="AZ60" s="5"/>
      <c r="BA60" s="5"/>
      <c r="BB60" s="5"/>
      <c r="BC60" s="5"/>
      <c r="BD60" s="60"/>
      <c r="BE60" s="59"/>
      <c r="BF60" s="5">
        <f t="shared" si="65"/>
        <v>-29.85379162</v>
      </c>
      <c r="BG60" s="5">
        <f t="shared" si="66"/>
        <v>-31.33394192</v>
      </c>
      <c r="BH60" s="5"/>
      <c r="BI60" s="5"/>
      <c r="BJ60" s="5"/>
      <c r="BK60" s="5"/>
      <c r="BL60" s="5"/>
      <c r="BM60" s="5"/>
      <c r="BN60" s="5"/>
      <c r="BO60" s="5"/>
      <c r="BP60" s="60"/>
      <c r="BQ60" s="59"/>
      <c r="BR60" s="5"/>
      <c r="BS60" s="5">
        <f t="shared" si="67"/>
        <v>-29.04091056</v>
      </c>
      <c r="BT60" s="5">
        <f t="shared" si="68"/>
        <v>-30.52106086</v>
      </c>
      <c r="CA60" s="60"/>
      <c r="CB60" s="59"/>
      <c r="CC60" s="5">
        <f t="shared" si="69"/>
        <v>-17.26341434</v>
      </c>
      <c r="CD60" s="5">
        <f t="shared" si="70"/>
        <v>-18.74356464</v>
      </c>
      <c r="CE60" s="5"/>
      <c r="CF60" s="5"/>
      <c r="CG60" s="5"/>
      <c r="CH60" s="5"/>
      <c r="CI60" s="5"/>
      <c r="CJ60" s="5"/>
      <c r="CK60" s="5"/>
      <c r="CL60" s="5"/>
      <c r="CM60" s="60"/>
      <c r="CN60" s="59"/>
      <c r="CO60" s="5"/>
      <c r="CP60" s="5"/>
      <c r="CQ60" s="5"/>
      <c r="CR60" s="5"/>
      <c r="CS60" s="5"/>
      <c r="CT60" s="5"/>
      <c r="CU60" s="5"/>
      <c r="CV60" s="5"/>
      <c r="CY60" s="42">
        <f t="shared" si="28"/>
        <v>39.98304502</v>
      </c>
      <c r="CZ60">
        <f t="shared" si="29"/>
        <v>4.184045018</v>
      </c>
      <c r="DD60" s="5"/>
      <c r="DE60" s="5"/>
      <c r="DF60" s="5"/>
      <c r="DG60" s="5"/>
      <c r="DH60" s="5"/>
      <c r="DI60" s="5"/>
      <c r="DJ60" s="61"/>
      <c r="DK60" s="58">
        <v>40.0</v>
      </c>
      <c r="DL60" s="58">
        <v>100000.0</v>
      </c>
      <c r="DM60" s="58">
        <v>4.0</v>
      </c>
      <c r="DN60" s="58">
        <v>35.799</v>
      </c>
      <c r="DP60" s="5"/>
      <c r="DQ60" s="58">
        <v>4.0</v>
      </c>
      <c r="DR60">
        <f t="shared" si="1"/>
        <v>1.587401052</v>
      </c>
      <c r="DS60" s="5"/>
      <c r="DT60" s="5"/>
      <c r="DU60" s="5"/>
      <c r="DV60" s="58">
        <v>112.21</v>
      </c>
      <c r="DW60">
        <f t="shared" si="2"/>
        <v>2.050031562</v>
      </c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</row>
    <row r="61">
      <c r="A61" s="59">
        <v>10.0</v>
      </c>
      <c r="B61" s="4">
        <v>3.46799894977114</v>
      </c>
      <c r="C61" s="3">
        <v>10.0</v>
      </c>
      <c r="D61" s="4">
        <v>4.42073877853955</v>
      </c>
      <c r="E61" s="3">
        <v>10.0</v>
      </c>
      <c r="F61" s="4">
        <v>4.89897948556635</v>
      </c>
      <c r="G61" s="3">
        <v>10.0</v>
      </c>
      <c r="H61" s="5">
        <v>4.89897948556635</v>
      </c>
      <c r="I61" s="59">
        <f t="shared" si="59"/>
        <v>-27.22272</v>
      </c>
      <c r="J61" s="5">
        <f t="shared" si="60"/>
        <v>-30.69071895</v>
      </c>
      <c r="K61" s="5">
        <f t="shared" si="61"/>
        <v>1.12739355</v>
      </c>
      <c r="L61" s="5"/>
      <c r="M61" s="5"/>
      <c r="N61" s="5"/>
      <c r="O61" s="5"/>
      <c r="P61" s="5"/>
      <c r="Q61" s="5"/>
      <c r="R61" s="5"/>
      <c r="S61" s="5"/>
      <c r="T61" s="60"/>
      <c r="U61" s="5"/>
      <c r="V61" s="5">
        <f t="shared" si="62"/>
        <v>149.4062917</v>
      </c>
      <c r="W61" s="5">
        <f t="shared" si="63"/>
        <v>145.9382927</v>
      </c>
      <c r="X61" s="5">
        <f t="shared" si="64"/>
        <v>0.9767881331</v>
      </c>
      <c r="Y61" s="5"/>
      <c r="Z61" s="5"/>
      <c r="AA61" s="5"/>
      <c r="AB61" s="5"/>
      <c r="AC61" s="5"/>
      <c r="AD61" s="5"/>
      <c r="AE61" s="5"/>
      <c r="AF61" s="5"/>
      <c r="AG61" s="5"/>
      <c r="AH61" s="60"/>
      <c r="AI61" s="59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60"/>
      <c r="AU61" s="59"/>
      <c r="AV61" s="5"/>
      <c r="AW61" s="5"/>
      <c r="AX61" s="5"/>
      <c r="AY61" s="5"/>
      <c r="AZ61" s="5"/>
      <c r="BA61" s="5"/>
      <c r="BB61" s="5"/>
      <c r="BC61" s="5"/>
      <c r="BD61" s="60"/>
      <c r="BE61" s="59"/>
      <c r="BF61" s="5">
        <f t="shared" si="65"/>
        <v>-27.00699162</v>
      </c>
      <c r="BG61" s="5">
        <f t="shared" si="66"/>
        <v>-30.47499057</v>
      </c>
      <c r="BH61" s="5"/>
      <c r="BI61" s="5"/>
      <c r="BJ61" s="5"/>
      <c r="BK61" s="5"/>
      <c r="BL61" s="5"/>
      <c r="BM61" s="5"/>
      <c r="BN61" s="5"/>
      <c r="BO61" s="5"/>
      <c r="BP61" s="60"/>
      <c r="BQ61" s="59"/>
      <c r="BR61" s="5"/>
      <c r="BS61" s="5">
        <f t="shared" si="67"/>
        <v>-26.21111056</v>
      </c>
      <c r="BT61" s="5">
        <f t="shared" si="68"/>
        <v>-29.67910951</v>
      </c>
      <c r="CA61" s="60"/>
      <c r="CB61" s="59"/>
      <c r="CC61" s="5">
        <f t="shared" si="69"/>
        <v>-14.41661434</v>
      </c>
      <c r="CD61" s="5">
        <f t="shared" si="70"/>
        <v>-17.88461329</v>
      </c>
      <c r="CE61" s="5"/>
      <c r="CF61" s="5"/>
      <c r="CG61" s="5"/>
      <c r="CH61" s="5"/>
      <c r="CI61" s="5"/>
      <c r="CJ61" s="5"/>
      <c r="CK61" s="5"/>
      <c r="CL61" s="5"/>
      <c r="CM61" s="60"/>
      <c r="CN61" s="59"/>
      <c r="CO61" s="5"/>
      <c r="CP61" s="5"/>
      <c r="CQ61" s="5"/>
      <c r="CR61" s="5"/>
      <c r="CS61" s="5"/>
      <c r="CT61" s="5"/>
      <c r="CU61" s="5"/>
      <c r="CV61" s="5"/>
      <c r="CY61" s="42">
        <f t="shared" si="28"/>
        <v>52.88176357</v>
      </c>
      <c r="CZ61">
        <f t="shared" si="29"/>
        <v>-12.39723643</v>
      </c>
      <c r="DD61" s="5"/>
      <c r="DE61" s="5"/>
      <c r="DF61" s="5"/>
      <c r="DG61" s="5"/>
      <c r="DH61" s="5"/>
      <c r="DI61" s="5"/>
      <c r="DJ61" s="61"/>
      <c r="DK61" s="58">
        <v>50.0</v>
      </c>
      <c r="DL61" s="58">
        <v>100000.0</v>
      </c>
      <c r="DM61" s="58">
        <v>4.0</v>
      </c>
      <c r="DN61" s="58">
        <v>65.279</v>
      </c>
      <c r="DP61" s="5"/>
      <c r="DQ61" s="58">
        <v>4.0</v>
      </c>
      <c r="DR61">
        <f t="shared" si="1"/>
        <v>1.587401052</v>
      </c>
      <c r="DS61" s="5"/>
      <c r="DT61" s="5"/>
      <c r="DU61" s="5"/>
      <c r="DV61" s="58">
        <v>137.75</v>
      </c>
      <c r="DW61">
        <f t="shared" si="2"/>
        <v>2.139091608</v>
      </c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</row>
    <row r="62">
      <c r="A62" s="59">
        <v>20.0</v>
      </c>
      <c r="B62" s="4">
        <v>8.73034260442058</v>
      </c>
      <c r="C62" s="3">
        <v>20.0</v>
      </c>
      <c r="D62" s="4">
        <v>9.9643468226956</v>
      </c>
      <c r="E62" s="3">
        <v>20.0</v>
      </c>
      <c r="F62" s="4">
        <v>10.3080613600924</v>
      </c>
      <c r="G62" s="3">
        <v>20.0</v>
      </c>
      <c r="H62" s="5">
        <v>10.6770782520313</v>
      </c>
      <c r="I62" s="59">
        <f t="shared" si="59"/>
        <v>-12.90872</v>
      </c>
      <c r="J62" s="5">
        <f t="shared" si="60"/>
        <v>-21.6390626</v>
      </c>
      <c r="K62" s="5">
        <f t="shared" si="61"/>
        <v>1.676313578</v>
      </c>
      <c r="L62" s="5"/>
      <c r="M62" s="5"/>
      <c r="N62" s="5"/>
      <c r="O62" s="5"/>
      <c r="P62" s="5"/>
      <c r="Q62" s="5"/>
      <c r="R62" s="5"/>
      <c r="S62" s="5"/>
      <c r="T62" s="60"/>
      <c r="U62" s="5"/>
      <c r="V62" s="5">
        <f t="shared" si="62"/>
        <v>117.9209749</v>
      </c>
      <c r="W62" s="5">
        <f t="shared" si="63"/>
        <v>109.1906323</v>
      </c>
      <c r="X62" s="5">
        <f t="shared" si="64"/>
        <v>0.9259644638</v>
      </c>
      <c r="Y62" s="5"/>
      <c r="Z62" s="5"/>
      <c r="AA62" s="5"/>
      <c r="AB62" s="5"/>
      <c r="AC62" s="5"/>
      <c r="AD62" s="5"/>
      <c r="AE62" s="5"/>
      <c r="AF62" s="5"/>
      <c r="AG62" s="5"/>
      <c r="AH62" s="60"/>
      <c r="AI62" s="59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60"/>
      <c r="AU62" s="59"/>
      <c r="AV62" s="5"/>
      <c r="AW62" s="5"/>
      <c r="AX62" s="5"/>
      <c r="AY62" s="5"/>
      <c r="AZ62" s="5"/>
      <c r="BA62" s="5"/>
      <c r="BB62" s="5"/>
      <c r="BC62" s="5"/>
      <c r="BD62" s="60"/>
      <c r="BE62" s="59"/>
      <c r="BF62" s="5">
        <f t="shared" si="65"/>
        <v>-12.77299162</v>
      </c>
      <c r="BG62" s="5">
        <f t="shared" si="66"/>
        <v>-21.50333422</v>
      </c>
      <c r="BH62" s="5"/>
      <c r="BI62" s="5"/>
      <c r="BJ62" s="5"/>
      <c r="BK62" s="5"/>
      <c r="BL62" s="5"/>
      <c r="BM62" s="5"/>
      <c r="BN62" s="5"/>
      <c r="BO62" s="5"/>
      <c r="BP62" s="60"/>
      <c r="BQ62" s="59"/>
      <c r="BR62" s="5"/>
      <c r="BS62" s="5">
        <f t="shared" si="67"/>
        <v>-12.06211056</v>
      </c>
      <c r="BT62" s="5">
        <f t="shared" si="68"/>
        <v>-20.79245317</v>
      </c>
      <c r="CA62" s="60"/>
      <c r="CB62" s="59"/>
      <c r="CC62" s="5">
        <f t="shared" si="69"/>
        <v>-0.1826143412</v>
      </c>
      <c r="CD62" s="5">
        <f t="shared" si="70"/>
        <v>-8.912956946</v>
      </c>
      <c r="CE62" s="5"/>
      <c r="CF62" s="5"/>
      <c r="CG62" s="5"/>
      <c r="CH62" s="5"/>
      <c r="CI62" s="5"/>
      <c r="CJ62" s="5"/>
      <c r="CK62" s="5"/>
      <c r="CL62" s="5"/>
      <c r="CM62" s="60"/>
      <c r="CN62" s="59"/>
      <c r="CO62" s="5"/>
      <c r="CP62" s="5"/>
      <c r="CQ62" s="5"/>
      <c r="CR62" s="5"/>
      <c r="CS62" s="5"/>
      <c r="CT62" s="5"/>
      <c r="CU62" s="5"/>
      <c r="CV62" s="5"/>
      <c r="CY62" s="42">
        <f t="shared" si="28"/>
        <v>66.57293708</v>
      </c>
      <c r="CZ62">
        <f t="shared" si="29"/>
        <v>-42.20706292</v>
      </c>
      <c r="DD62" s="5"/>
      <c r="DE62" s="5"/>
      <c r="DF62" s="5"/>
      <c r="DG62" s="5"/>
      <c r="DH62" s="5"/>
      <c r="DI62" s="5"/>
      <c r="DJ62" s="61"/>
      <c r="DK62" s="58">
        <v>60.0</v>
      </c>
      <c r="DL62" s="58">
        <v>100000.0</v>
      </c>
      <c r="DM62" s="58">
        <v>4.0</v>
      </c>
      <c r="DN62" s="58">
        <v>108.78</v>
      </c>
      <c r="DP62" s="5"/>
      <c r="DQ62" s="58">
        <v>4.0</v>
      </c>
      <c r="DR62">
        <f t="shared" si="1"/>
        <v>1.587401052</v>
      </c>
      <c r="DS62" s="5"/>
      <c r="DT62" s="5"/>
      <c r="DU62" s="5"/>
      <c r="DV62" s="58">
        <v>186.57</v>
      </c>
      <c r="DW62">
        <f t="shared" si="2"/>
        <v>2.270841812</v>
      </c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</row>
    <row r="63">
      <c r="A63" s="59">
        <v>30.0</v>
      </c>
      <c r="B63" s="4">
        <v>36.8050639926656</v>
      </c>
      <c r="C63" s="3">
        <v>30.0</v>
      </c>
      <c r="D63" s="4">
        <v>18.6318517926117</v>
      </c>
      <c r="E63" s="3">
        <v>30.0</v>
      </c>
      <c r="F63" s="4">
        <v>19.5073142450638</v>
      </c>
      <c r="G63" s="3">
        <v>30.0</v>
      </c>
      <c r="H63" s="5">
        <v>20.0433951510306</v>
      </c>
      <c r="I63" s="59">
        <f t="shared" si="59"/>
        <v>1.40528</v>
      </c>
      <c r="J63" s="5">
        <f t="shared" si="60"/>
        <v>-35.39978399</v>
      </c>
      <c r="K63" s="5">
        <f t="shared" si="61"/>
        <v>-25.19055561</v>
      </c>
      <c r="L63" s="5"/>
      <c r="M63" s="5"/>
      <c r="N63" s="5"/>
      <c r="O63" s="5"/>
      <c r="P63" s="5"/>
      <c r="Q63" s="5"/>
      <c r="R63" s="5"/>
      <c r="S63" s="5"/>
      <c r="T63" s="60"/>
      <c r="U63" s="5"/>
      <c r="V63" s="5">
        <f t="shared" si="62"/>
        <v>48.62964987</v>
      </c>
      <c r="W63" s="5">
        <f t="shared" si="63"/>
        <v>11.82458588</v>
      </c>
      <c r="X63" s="5">
        <f t="shared" si="64"/>
        <v>0.2431558918</v>
      </c>
      <c r="Y63" s="5"/>
      <c r="Z63" s="5"/>
      <c r="AA63" s="5"/>
      <c r="AB63" s="5"/>
      <c r="AC63" s="5"/>
      <c r="AD63" s="5"/>
      <c r="AE63" s="5"/>
      <c r="AF63" s="5"/>
      <c r="AG63" s="5"/>
      <c r="AH63" s="60"/>
      <c r="AI63" s="59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60"/>
      <c r="AU63" s="59"/>
      <c r="AV63" s="5"/>
      <c r="AW63" s="5"/>
      <c r="AX63" s="5"/>
      <c r="AY63" s="5"/>
      <c r="AZ63" s="5"/>
      <c r="BA63" s="5"/>
      <c r="BB63" s="5"/>
      <c r="BC63" s="5"/>
      <c r="BD63" s="60"/>
      <c r="BE63" s="59"/>
      <c r="BF63" s="5">
        <f t="shared" si="65"/>
        <v>1.461008381</v>
      </c>
      <c r="BG63" s="5">
        <f t="shared" si="66"/>
        <v>-35.34405561</v>
      </c>
      <c r="BH63" s="5"/>
      <c r="BI63" s="5"/>
      <c r="BJ63" s="5"/>
      <c r="BK63" s="5"/>
      <c r="BL63" s="5"/>
      <c r="BM63" s="5"/>
      <c r="BN63" s="5"/>
      <c r="BO63" s="5"/>
      <c r="BP63" s="60"/>
      <c r="BQ63" s="59"/>
      <c r="BR63" s="5"/>
      <c r="BS63" s="5">
        <f t="shared" si="67"/>
        <v>2.086889439</v>
      </c>
      <c r="BT63" s="5">
        <f t="shared" si="68"/>
        <v>-34.71817455</v>
      </c>
      <c r="CA63" s="60"/>
      <c r="CB63" s="59"/>
      <c r="CC63" s="5">
        <f t="shared" si="69"/>
        <v>14.05138566</v>
      </c>
      <c r="CD63" s="5">
        <f t="shared" si="70"/>
        <v>-22.75367833</v>
      </c>
      <c r="CE63" s="5"/>
      <c r="CF63" s="5"/>
      <c r="CG63" s="5"/>
      <c r="CH63" s="5"/>
      <c r="CI63" s="5"/>
      <c r="CJ63" s="5"/>
      <c r="CK63" s="5"/>
      <c r="CL63" s="5"/>
      <c r="CM63" s="60"/>
      <c r="CN63" s="59"/>
      <c r="CO63" s="5"/>
      <c r="CP63" s="5"/>
      <c r="CQ63" s="5"/>
      <c r="CR63" s="5"/>
      <c r="CS63" s="5"/>
      <c r="CT63" s="5"/>
      <c r="CU63" s="5"/>
      <c r="CV63" s="5"/>
      <c r="CY63" s="42">
        <f t="shared" si="28"/>
        <v>80.96029262</v>
      </c>
      <c r="CZ63">
        <f t="shared" si="29"/>
        <v>-22.56370738</v>
      </c>
      <c r="DD63" s="5"/>
      <c r="DE63" s="5"/>
      <c r="DF63" s="5"/>
      <c r="DG63" s="5"/>
      <c r="DH63" s="5"/>
      <c r="DI63" s="5"/>
      <c r="DJ63" s="61"/>
      <c r="DK63" s="58">
        <v>70.0</v>
      </c>
      <c r="DL63" s="58">
        <v>100000.0</v>
      </c>
      <c r="DM63" s="58">
        <v>4.0</v>
      </c>
      <c r="DN63" s="58">
        <v>103.524</v>
      </c>
      <c r="DP63" s="5"/>
      <c r="DQ63" s="58">
        <v>4.0</v>
      </c>
      <c r="DR63">
        <f t="shared" si="1"/>
        <v>1.587401052</v>
      </c>
      <c r="DS63" s="5"/>
      <c r="DT63" s="5"/>
      <c r="DU63" s="5"/>
      <c r="DV63" s="58">
        <v>225.08</v>
      </c>
      <c r="DW63">
        <f t="shared" si="2"/>
        <v>2.352336906</v>
      </c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</row>
    <row r="64">
      <c r="A64" s="59">
        <v>40.0</v>
      </c>
      <c r="B64" s="4">
        <v>40.9196450193869</v>
      </c>
      <c r="C64" s="3">
        <v>40.0</v>
      </c>
      <c r="D64" s="4">
        <v>26.8502343319668</v>
      </c>
      <c r="E64" s="3">
        <v>40.0</v>
      </c>
      <c r="F64" s="4">
        <v>23.3034873759386</v>
      </c>
      <c r="G64" s="3">
        <v>40.0</v>
      </c>
      <c r="H64" s="5">
        <v>23.6244833897609</v>
      </c>
      <c r="I64" s="59">
        <f t="shared" si="59"/>
        <v>15.71928</v>
      </c>
      <c r="J64" s="5">
        <f t="shared" si="60"/>
        <v>-25.20036502</v>
      </c>
      <c r="K64" s="5">
        <f t="shared" si="61"/>
        <v>-1.603150082</v>
      </c>
      <c r="L64" s="5"/>
      <c r="M64" s="5"/>
      <c r="N64" s="5"/>
      <c r="O64" s="5"/>
      <c r="P64" s="5"/>
      <c r="Q64" s="5"/>
      <c r="R64" s="5"/>
      <c r="S64" s="5"/>
      <c r="T64" s="60"/>
      <c r="U64" s="5"/>
      <c r="V64" s="5">
        <f t="shared" si="62"/>
        <v>43.05062452</v>
      </c>
      <c r="W64" s="5">
        <f t="shared" si="63"/>
        <v>2.130979501</v>
      </c>
      <c r="X64" s="5">
        <f t="shared" si="64"/>
        <v>0.04949938647</v>
      </c>
      <c r="Y64" s="5"/>
      <c r="Z64" s="5"/>
      <c r="AA64" s="5"/>
      <c r="AB64" s="5"/>
      <c r="AC64" s="5"/>
      <c r="AD64" s="5"/>
      <c r="AE64" s="5"/>
      <c r="AF64" s="5"/>
      <c r="AG64" s="5"/>
      <c r="AH64" s="60"/>
      <c r="AI64" s="59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60"/>
      <c r="AU64" s="59"/>
      <c r="AV64" s="5"/>
      <c r="AW64" s="5"/>
      <c r="AX64" s="5"/>
      <c r="AY64" s="5"/>
      <c r="AZ64" s="5"/>
      <c r="BA64" s="5"/>
      <c r="BB64" s="5"/>
      <c r="BC64" s="5"/>
      <c r="BD64" s="60"/>
      <c r="BE64" s="59"/>
      <c r="BF64" s="5">
        <f t="shared" si="65"/>
        <v>15.69500838</v>
      </c>
      <c r="BG64" s="5">
        <f t="shared" si="66"/>
        <v>-25.22463664</v>
      </c>
      <c r="BH64" s="5"/>
      <c r="BI64" s="5"/>
      <c r="BJ64" s="5"/>
      <c r="BK64" s="5"/>
      <c r="BL64" s="5"/>
      <c r="BM64" s="5"/>
      <c r="BN64" s="5"/>
      <c r="BO64" s="5"/>
      <c r="BP64" s="60"/>
      <c r="BQ64" s="59"/>
      <c r="BR64" s="5"/>
      <c r="BS64" s="5">
        <f t="shared" si="67"/>
        <v>16.23588944</v>
      </c>
      <c r="BT64" s="5">
        <f t="shared" si="68"/>
        <v>-24.68375558</v>
      </c>
      <c r="CA64" s="60"/>
      <c r="CB64" s="59"/>
      <c r="CC64" s="5">
        <f t="shared" si="69"/>
        <v>28.28538566</v>
      </c>
      <c r="CD64" s="5">
        <f t="shared" si="70"/>
        <v>-12.63425936</v>
      </c>
      <c r="CE64" s="5"/>
      <c r="CF64" s="5"/>
      <c r="CG64" s="5"/>
      <c r="CH64" s="5"/>
      <c r="CI64" s="5"/>
      <c r="CJ64" s="5"/>
      <c r="CK64" s="5"/>
      <c r="CL64" s="5"/>
      <c r="CM64" s="60"/>
      <c r="CN64" s="59"/>
      <c r="CO64" s="5"/>
      <c r="CP64" s="5"/>
      <c r="CQ64" s="5"/>
      <c r="CR64" s="5"/>
      <c r="CS64" s="5"/>
      <c r="CT64" s="5"/>
      <c r="CU64" s="5"/>
      <c r="CV64" s="5"/>
      <c r="CY64" s="42">
        <f t="shared" si="28"/>
        <v>95.97180767</v>
      </c>
      <c r="CZ64">
        <f t="shared" si="29"/>
        <v>-16.23819233</v>
      </c>
      <c r="DD64" s="5"/>
      <c r="DE64" s="5"/>
      <c r="DF64" s="5"/>
      <c r="DG64" s="5"/>
      <c r="DH64" s="5"/>
      <c r="DI64" s="5"/>
      <c r="DJ64" s="61"/>
      <c r="DK64" s="58">
        <v>80.0</v>
      </c>
      <c r="DL64" s="58">
        <v>100000.0</v>
      </c>
      <c r="DM64" s="58">
        <v>4.0</v>
      </c>
      <c r="DN64" s="58">
        <v>112.21</v>
      </c>
      <c r="DP64" s="5"/>
      <c r="DQ64" s="58">
        <v>4.0</v>
      </c>
      <c r="DR64">
        <f t="shared" si="1"/>
        <v>1.587401052</v>
      </c>
      <c r="DS64" s="5"/>
      <c r="DT64" s="5"/>
      <c r="DU64" s="5"/>
      <c r="DV64" s="58">
        <v>244.468</v>
      </c>
      <c r="DW64">
        <f t="shared" si="2"/>
        <v>2.38822202</v>
      </c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</row>
    <row r="65">
      <c r="A65" s="59">
        <v>50.0</v>
      </c>
      <c r="B65" s="4">
        <v>67.5635054560437</v>
      </c>
      <c r="C65" s="3">
        <v>50.0</v>
      </c>
      <c r="D65" s="4">
        <v>36.3111823254149</v>
      </c>
      <c r="E65" s="3">
        <v>50.0</v>
      </c>
      <c r="F65" s="4">
        <v>30.9010278514321</v>
      </c>
      <c r="G65" s="3">
        <v>50.0</v>
      </c>
      <c r="H65" s="5">
        <v>30.6235084886264</v>
      </c>
      <c r="I65" s="59">
        <f t="shared" si="59"/>
        <v>30.03328</v>
      </c>
      <c r="J65" s="5">
        <f t="shared" si="60"/>
        <v>-37.53022546</v>
      </c>
      <c r="K65" s="5">
        <f t="shared" si="61"/>
        <v>-1.249621269</v>
      </c>
      <c r="L65" s="5"/>
      <c r="M65" s="5"/>
      <c r="N65" s="5"/>
      <c r="O65" s="5"/>
      <c r="P65" s="5"/>
      <c r="Q65" s="5"/>
      <c r="R65" s="5"/>
      <c r="S65" s="5"/>
      <c r="T65" s="60"/>
      <c r="U65" s="5"/>
      <c r="V65" s="5">
        <f t="shared" si="62"/>
        <v>18.36362247</v>
      </c>
      <c r="W65" s="5">
        <f t="shared" si="63"/>
        <v>-49.19988299</v>
      </c>
      <c r="X65" s="5">
        <f t="shared" si="64"/>
        <v>-2.679203576</v>
      </c>
      <c r="Y65" s="5"/>
      <c r="Z65" s="5"/>
      <c r="AA65" s="5"/>
      <c r="AB65" s="5"/>
      <c r="AC65" s="5"/>
      <c r="AD65" s="5"/>
      <c r="AE65" s="5"/>
      <c r="AF65" s="5"/>
      <c r="AG65" s="5"/>
      <c r="AH65" s="60"/>
      <c r="AI65" s="59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60"/>
      <c r="AU65" s="59"/>
      <c r="AV65" s="5"/>
      <c r="AW65" s="5"/>
      <c r="AX65" s="5"/>
      <c r="AY65" s="5"/>
      <c r="AZ65" s="5"/>
      <c r="BA65" s="5"/>
      <c r="BB65" s="5"/>
      <c r="BC65" s="5"/>
      <c r="BD65" s="60"/>
      <c r="BE65" s="59"/>
      <c r="BF65" s="5">
        <f t="shared" si="65"/>
        <v>29.92900838</v>
      </c>
      <c r="BG65" s="5">
        <f t="shared" si="66"/>
        <v>-37.63449708</v>
      </c>
      <c r="BH65" s="5"/>
      <c r="BI65" s="5"/>
      <c r="BJ65" s="5"/>
      <c r="BK65" s="5"/>
      <c r="BL65" s="5"/>
      <c r="BM65" s="5"/>
      <c r="BN65" s="5"/>
      <c r="BO65" s="5"/>
      <c r="BP65" s="60"/>
      <c r="BQ65" s="59"/>
      <c r="BR65" s="5"/>
      <c r="BS65" s="5">
        <f t="shared" si="67"/>
        <v>30.38488944</v>
      </c>
      <c r="BT65" s="5">
        <f t="shared" si="68"/>
        <v>-37.17861602</v>
      </c>
      <c r="CA65" s="60"/>
      <c r="CB65" s="59"/>
      <c r="CC65" s="5">
        <f t="shared" si="69"/>
        <v>42.51938566</v>
      </c>
      <c r="CD65" s="5">
        <f t="shared" si="70"/>
        <v>-25.0441198</v>
      </c>
      <c r="CE65" s="5"/>
      <c r="CF65" s="5"/>
      <c r="CG65" s="5"/>
      <c r="CH65" s="5"/>
      <c r="CI65" s="5"/>
      <c r="CJ65" s="5"/>
      <c r="CK65" s="5"/>
      <c r="CL65" s="5"/>
      <c r="CM65" s="60"/>
      <c r="CN65" s="59"/>
      <c r="CO65" s="5"/>
      <c r="CP65" s="5"/>
      <c r="CQ65" s="5"/>
      <c r="CR65" s="5"/>
      <c r="CS65" s="5"/>
      <c r="CT65" s="5"/>
      <c r="CU65" s="5"/>
      <c r="CV65" s="5"/>
      <c r="CY65" s="42">
        <f t="shared" si="28"/>
        <v>111.5512378</v>
      </c>
      <c r="CZ65">
        <f t="shared" si="29"/>
        <v>-26.19876223</v>
      </c>
      <c r="DD65" s="5"/>
      <c r="DE65" s="5"/>
      <c r="DF65" s="5"/>
      <c r="DG65" s="5"/>
      <c r="DH65" s="5"/>
      <c r="DI65" s="5"/>
      <c r="DJ65" s="61"/>
      <c r="DK65" s="58">
        <v>90.0</v>
      </c>
      <c r="DL65" s="58">
        <v>100000.0</v>
      </c>
      <c r="DM65" s="58">
        <v>4.0</v>
      </c>
      <c r="DN65" s="58">
        <v>137.75</v>
      </c>
      <c r="DP65" s="5"/>
      <c r="DQ65" s="58">
        <v>4.0</v>
      </c>
      <c r="DR65">
        <f t="shared" si="1"/>
        <v>1.587401052</v>
      </c>
      <c r="DS65" s="5"/>
      <c r="DT65" s="5"/>
      <c r="DU65" s="5"/>
      <c r="DV65" s="58">
        <v>225.191</v>
      </c>
      <c r="DW65">
        <f t="shared" si="2"/>
        <v>2.352551029</v>
      </c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</row>
    <row r="66">
      <c r="A66" s="59">
        <v>60.0</v>
      </c>
      <c r="B66" s="4">
        <v>68.7481163941427</v>
      </c>
      <c r="C66" s="3">
        <v>60.0</v>
      </c>
      <c r="D66" s="4">
        <v>41.1378270163354</v>
      </c>
      <c r="E66" s="3">
        <v>60.0</v>
      </c>
      <c r="F66" s="4">
        <v>38.2621658527117</v>
      </c>
      <c r="G66" s="3">
        <v>60.0</v>
      </c>
      <c r="H66" s="5">
        <v>37.4459006287149</v>
      </c>
      <c r="I66" s="59">
        <f t="shared" si="59"/>
        <v>44.34728</v>
      </c>
      <c r="J66" s="5">
        <f t="shared" si="60"/>
        <v>-24.40083639</v>
      </c>
      <c r="K66" s="5">
        <f t="shared" si="61"/>
        <v>-0.5502217136</v>
      </c>
      <c r="L66" s="5"/>
      <c r="M66" s="5"/>
      <c r="N66" s="5"/>
      <c r="O66" s="5"/>
      <c r="P66" s="5"/>
      <c r="Q66" s="5"/>
      <c r="R66" s="5"/>
      <c r="S66" s="5"/>
      <c r="T66" s="60"/>
      <c r="U66" s="5"/>
      <c r="V66" s="5">
        <f t="shared" si="62"/>
        <v>17.60387786</v>
      </c>
      <c r="W66" s="5">
        <f t="shared" si="63"/>
        <v>-51.14423854</v>
      </c>
      <c r="X66" s="5">
        <f t="shared" si="64"/>
        <v>-2.905282516</v>
      </c>
      <c r="Y66" s="5"/>
      <c r="Z66" s="5"/>
      <c r="AA66" s="5"/>
      <c r="AB66" s="5"/>
      <c r="AC66" s="5"/>
      <c r="AD66" s="5"/>
      <c r="AE66" s="5"/>
      <c r="AF66" s="5"/>
      <c r="AG66" s="5"/>
      <c r="AH66" s="60"/>
      <c r="AI66" s="59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60"/>
      <c r="AU66" s="59"/>
      <c r="AV66" s="5"/>
      <c r="AW66" s="5"/>
      <c r="AX66" s="5"/>
      <c r="AY66" s="5"/>
      <c r="AZ66" s="5"/>
      <c r="BA66" s="5"/>
      <c r="BB66" s="5"/>
      <c r="BC66" s="5"/>
      <c r="BD66" s="60"/>
      <c r="BE66" s="59"/>
      <c r="BF66" s="5">
        <f t="shared" si="65"/>
        <v>44.16300838</v>
      </c>
      <c r="BG66" s="5">
        <f t="shared" si="66"/>
        <v>-24.58510801</v>
      </c>
      <c r="BH66" s="5"/>
      <c r="BI66" s="5"/>
      <c r="BJ66" s="5"/>
      <c r="BK66" s="5"/>
      <c r="BL66" s="5"/>
      <c r="BM66" s="5"/>
      <c r="BN66" s="5"/>
      <c r="BO66" s="5"/>
      <c r="BP66" s="60"/>
      <c r="BQ66" s="59"/>
      <c r="BR66" s="5"/>
      <c r="BS66" s="5">
        <f t="shared" si="67"/>
        <v>44.53388944</v>
      </c>
      <c r="BT66" s="5">
        <f t="shared" si="68"/>
        <v>-24.21422696</v>
      </c>
      <c r="CA66" s="60"/>
      <c r="CB66" s="59"/>
      <c r="CC66" s="5">
        <f t="shared" si="69"/>
        <v>56.75338566</v>
      </c>
      <c r="CD66" s="5">
        <f t="shared" si="70"/>
        <v>-11.99473074</v>
      </c>
      <c r="CE66" s="5"/>
      <c r="CF66" s="5"/>
      <c r="CG66" s="5"/>
      <c r="CH66" s="5"/>
      <c r="CI66" s="5"/>
      <c r="CJ66" s="5"/>
      <c r="CK66" s="5"/>
      <c r="CL66" s="5"/>
      <c r="CM66" s="60"/>
      <c r="CN66" s="59"/>
      <c r="CO66" s="5"/>
      <c r="CP66" s="5"/>
      <c r="CQ66" s="5"/>
      <c r="CR66" s="5"/>
      <c r="CS66" s="5"/>
      <c r="CT66" s="5"/>
      <c r="CU66" s="5"/>
      <c r="CV66" s="5"/>
      <c r="CY66" s="42">
        <f t="shared" si="28"/>
        <v>127.653244</v>
      </c>
      <c r="CZ66">
        <f t="shared" si="29"/>
        <v>-58.91675598</v>
      </c>
      <c r="DD66" s="5"/>
      <c r="DE66" s="5"/>
      <c r="DF66" s="5"/>
      <c r="DG66" s="5"/>
      <c r="DH66" s="5"/>
      <c r="DI66" s="5"/>
      <c r="DJ66" s="61"/>
      <c r="DK66" s="58">
        <v>100.0</v>
      </c>
      <c r="DL66" s="58">
        <v>100000.0</v>
      </c>
      <c r="DM66" s="58">
        <v>4.0</v>
      </c>
      <c r="DN66" s="58">
        <v>186.57</v>
      </c>
      <c r="DP66" s="5"/>
      <c r="DQ66" s="58">
        <v>4.0</v>
      </c>
      <c r="DR66">
        <f t="shared" si="1"/>
        <v>1.587401052</v>
      </c>
      <c r="DS66" s="5"/>
      <c r="DT66" s="5"/>
      <c r="DU66" s="5"/>
      <c r="DV66" s="58">
        <v>271.45</v>
      </c>
      <c r="DW66">
        <f t="shared" si="2"/>
        <v>2.433689846</v>
      </c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</row>
    <row r="67">
      <c r="A67" s="59">
        <v>70.0</v>
      </c>
      <c r="B67" s="4">
        <v>92.3409557000369</v>
      </c>
      <c r="C67" s="3">
        <v>70.0</v>
      </c>
      <c r="D67" s="4">
        <v>46.3847091516279</v>
      </c>
      <c r="E67" s="3">
        <v>70.0</v>
      </c>
      <c r="F67" s="4">
        <v>47.0104492035128</v>
      </c>
      <c r="G67" s="3">
        <v>70.0</v>
      </c>
      <c r="H67" s="5">
        <v>45.320572824186</v>
      </c>
      <c r="I67" s="59">
        <f t="shared" si="59"/>
        <v>58.66128</v>
      </c>
      <c r="J67" s="5">
        <f t="shared" si="60"/>
        <v>-33.6796757</v>
      </c>
      <c r="K67" s="5">
        <f t="shared" si="61"/>
        <v>-0.5741380976</v>
      </c>
      <c r="L67" s="5"/>
      <c r="M67" s="5"/>
      <c r="N67" s="5"/>
      <c r="O67" s="5"/>
      <c r="P67" s="5"/>
      <c r="Q67" s="5"/>
      <c r="R67" s="5"/>
      <c r="S67" s="5"/>
      <c r="T67" s="60"/>
      <c r="U67" s="5"/>
      <c r="V67" s="5">
        <f t="shared" si="62"/>
        <v>6.502897783</v>
      </c>
      <c r="W67" s="5">
        <f t="shared" si="63"/>
        <v>-85.83805792</v>
      </c>
      <c r="X67" s="5">
        <f t="shared" si="64"/>
        <v>-13.19997035</v>
      </c>
      <c r="Y67" s="5"/>
      <c r="Z67" s="5"/>
      <c r="AA67" s="5"/>
      <c r="AB67" s="5"/>
      <c r="AC67" s="5"/>
      <c r="AD67" s="5"/>
      <c r="AE67" s="5"/>
      <c r="AF67" s="5"/>
      <c r="AG67" s="5"/>
      <c r="AH67" s="60"/>
      <c r="AI67" s="59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60"/>
      <c r="AU67" s="59"/>
      <c r="AV67" s="5"/>
      <c r="AW67" s="5"/>
      <c r="AX67" s="5"/>
      <c r="AY67" s="5"/>
      <c r="AZ67" s="5"/>
      <c r="BA67" s="5"/>
      <c r="BB67" s="5"/>
      <c r="BC67" s="5"/>
      <c r="BD67" s="60"/>
      <c r="BE67" s="59"/>
      <c r="BF67" s="5">
        <f t="shared" si="65"/>
        <v>58.39700838</v>
      </c>
      <c r="BG67" s="5">
        <f t="shared" si="66"/>
        <v>-33.94394732</v>
      </c>
      <c r="BH67" s="5"/>
      <c r="BI67" s="5"/>
      <c r="BJ67" s="5"/>
      <c r="BK67" s="5"/>
      <c r="BL67" s="5"/>
      <c r="BM67" s="5"/>
      <c r="BN67" s="5"/>
      <c r="BO67" s="5"/>
      <c r="BP67" s="60"/>
      <c r="BQ67" s="59"/>
      <c r="BR67" s="5"/>
      <c r="BS67" s="5">
        <f t="shared" si="67"/>
        <v>58.68288944</v>
      </c>
      <c r="BT67" s="5">
        <f t="shared" si="68"/>
        <v>-33.65806626</v>
      </c>
      <c r="CA67" s="60"/>
      <c r="CB67" s="59"/>
      <c r="CC67" s="5">
        <f t="shared" si="69"/>
        <v>70.98738566</v>
      </c>
      <c r="CD67" s="5">
        <f t="shared" si="70"/>
        <v>-21.35357004</v>
      </c>
      <c r="CE67" s="5"/>
      <c r="CF67" s="5"/>
      <c r="CG67" s="5"/>
      <c r="CH67" s="5"/>
      <c r="CI67" s="5"/>
      <c r="CJ67" s="5"/>
      <c r="CK67" s="5"/>
      <c r="CL67" s="5"/>
      <c r="CM67" s="60"/>
      <c r="CN67" s="59"/>
      <c r="CO67" s="5"/>
      <c r="CP67" s="5"/>
      <c r="CQ67" s="5"/>
      <c r="CR67" s="5"/>
      <c r="CS67" s="5"/>
      <c r="CT67" s="5"/>
      <c r="CU67" s="5"/>
      <c r="CV67" s="5"/>
      <c r="CY67" s="42">
        <f t="shared" si="28"/>
        <v>144.2403742</v>
      </c>
      <c r="CZ67">
        <f t="shared" si="29"/>
        <v>-80.83962582</v>
      </c>
      <c r="DD67" s="5"/>
      <c r="DE67" s="5"/>
      <c r="DF67" s="5"/>
      <c r="DG67" s="5"/>
      <c r="DH67" s="5"/>
      <c r="DI67" s="5"/>
      <c r="DJ67" s="61"/>
      <c r="DK67" s="58">
        <v>110.0</v>
      </c>
      <c r="DL67" s="58">
        <v>100000.0</v>
      </c>
      <c r="DM67" s="58">
        <v>4.0</v>
      </c>
      <c r="DN67" s="58">
        <v>225.08</v>
      </c>
      <c r="DP67" s="5"/>
      <c r="DQ67" s="58">
        <v>4.0</v>
      </c>
      <c r="DR67">
        <f t="shared" si="1"/>
        <v>1.587401052</v>
      </c>
      <c r="DS67" s="5"/>
      <c r="DT67" s="5"/>
      <c r="DU67" s="5"/>
      <c r="DV67" s="58">
        <v>292.927</v>
      </c>
      <c r="DW67">
        <f t="shared" si="2"/>
        <v>2.466759404</v>
      </c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</row>
    <row r="68">
      <c r="A68" s="59">
        <v>80.0</v>
      </c>
      <c r="B68" s="4">
        <v>103.615337546383</v>
      </c>
      <c r="C68" s="3">
        <v>80.0</v>
      </c>
      <c r="D68" s="4">
        <v>51.3559054752057</v>
      </c>
      <c r="E68" s="3">
        <v>80.0</v>
      </c>
      <c r="F68" s="4">
        <v>53.198152503181</v>
      </c>
      <c r="G68" s="3">
        <v>80.0</v>
      </c>
      <c r="H68" s="5">
        <v>53.1230325730141</v>
      </c>
      <c r="I68" s="59">
        <f t="shared" si="59"/>
        <v>72.97528</v>
      </c>
      <c r="J68" s="5">
        <f t="shared" si="60"/>
        <v>-30.64005755</v>
      </c>
      <c r="K68" s="5">
        <f t="shared" si="61"/>
        <v>-0.419868996</v>
      </c>
      <c r="L68" s="5"/>
      <c r="M68" s="5"/>
      <c r="N68" s="5"/>
      <c r="O68" s="5"/>
      <c r="P68" s="5"/>
      <c r="Q68" s="5"/>
      <c r="R68" s="5"/>
      <c r="S68" s="5"/>
      <c r="T68" s="60"/>
      <c r="U68" s="5"/>
      <c r="V68" s="5">
        <f t="shared" si="62"/>
        <v>3.38081187</v>
      </c>
      <c r="W68" s="5">
        <f t="shared" si="63"/>
        <v>-100.2345257</v>
      </c>
      <c r="X68" s="5">
        <f t="shared" si="64"/>
        <v>-29.6480637</v>
      </c>
      <c r="Y68" s="5"/>
      <c r="Z68" s="5"/>
      <c r="AA68" s="5"/>
      <c r="AB68" s="5"/>
      <c r="AC68" s="5"/>
      <c r="AD68" s="5"/>
      <c r="AE68" s="5"/>
      <c r="AF68" s="5"/>
      <c r="AG68" s="5"/>
      <c r="AH68" s="60"/>
      <c r="AI68" s="59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60"/>
      <c r="AU68" s="59"/>
      <c r="AV68" s="5"/>
      <c r="AW68" s="5"/>
      <c r="AX68" s="5"/>
      <c r="AY68" s="5"/>
      <c r="AZ68" s="5"/>
      <c r="BA68" s="5"/>
      <c r="BB68" s="5"/>
      <c r="BC68" s="5"/>
      <c r="BD68" s="60"/>
      <c r="BE68" s="59"/>
      <c r="BF68" s="5">
        <f t="shared" si="65"/>
        <v>72.63100838</v>
      </c>
      <c r="BG68" s="5">
        <f t="shared" si="66"/>
        <v>-30.98432917</v>
      </c>
      <c r="BH68" s="5"/>
      <c r="BI68" s="5"/>
      <c r="BJ68" s="5"/>
      <c r="BK68" s="5"/>
      <c r="BL68" s="5"/>
      <c r="BM68" s="5"/>
      <c r="BN68" s="5"/>
      <c r="BO68" s="5"/>
      <c r="BP68" s="60"/>
      <c r="BQ68" s="59"/>
      <c r="BR68" s="5"/>
      <c r="BS68" s="5">
        <f t="shared" si="67"/>
        <v>72.83188944</v>
      </c>
      <c r="BT68" s="5">
        <f t="shared" si="68"/>
        <v>-30.78344811</v>
      </c>
      <c r="CA68" s="60"/>
      <c r="CB68" s="59"/>
      <c r="CC68" s="5">
        <f t="shared" si="69"/>
        <v>85.22138566</v>
      </c>
      <c r="CD68" s="5">
        <f t="shared" si="70"/>
        <v>-18.39395189</v>
      </c>
      <c r="CE68" s="5"/>
      <c r="CF68" s="5"/>
      <c r="CG68" s="5"/>
      <c r="CH68" s="5"/>
      <c r="CI68" s="5"/>
      <c r="CJ68" s="5"/>
      <c r="CK68" s="5"/>
      <c r="CL68" s="5"/>
      <c r="CM68" s="60"/>
      <c r="CN68" s="59"/>
      <c r="CO68" s="5"/>
      <c r="CP68" s="5"/>
      <c r="CQ68" s="5"/>
      <c r="CR68" s="5"/>
      <c r="CS68" s="5"/>
      <c r="CT68" s="5"/>
      <c r="CU68" s="5"/>
      <c r="CV68" s="5"/>
      <c r="CY68" s="42">
        <f t="shared" si="28"/>
        <v>161.2810839</v>
      </c>
      <c r="CZ68">
        <f t="shared" si="29"/>
        <v>-83.18691608</v>
      </c>
      <c r="DD68" s="5"/>
      <c r="DE68" s="5"/>
      <c r="DF68" s="5"/>
      <c r="DG68" s="5"/>
      <c r="DH68" s="5"/>
      <c r="DI68" s="5"/>
      <c r="DJ68" s="61"/>
      <c r="DK68" s="58">
        <v>120.0</v>
      </c>
      <c r="DL68" s="58">
        <v>100000.0</v>
      </c>
      <c r="DM68" s="58">
        <v>4.0</v>
      </c>
      <c r="DN68" s="58">
        <v>244.468</v>
      </c>
      <c r="DP68" s="5"/>
      <c r="DQ68" s="58">
        <v>8.0</v>
      </c>
      <c r="DR68">
        <f t="shared" si="1"/>
        <v>2</v>
      </c>
      <c r="DS68" s="5"/>
      <c r="DT68" s="5"/>
      <c r="DU68" s="5"/>
      <c r="DV68" s="58">
        <v>1.142</v>
      </c>
      <c r="DW68">
        <f t="shared" si="2"/>
        <v>0.05766610391</v>
      </c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</row>
    <row r="69">
      <c r="A69" s="59">
        <v>90.0</v>
      </c>
      <c r="B69" s="4">
        <v>107.699232445681</v>
      </c>
      <c r="C69" s="3">
        <v>90.0</v>
      </c>
      <c r="D69" s="4">
        <v>67.1245846688125</v>
      </c>
      <c r="E69" s="3">
        <v>90.0</v>
      </c>
      <c r="F69" s="4">
        <v>57.6519703274146</v>
      </c>
      <c r="G69" s="3">
        <v>90.0</v>
      </c>
      <c r="H69" s="5">
        <v>59.3171780532337</v>
      </c>
      <c r="I69" s="59">
        <f t="shared" si="59"/>
        <v>87.28928</v>
      </c>
      <c r="J69" s="5">
        <f t="shared" si="60"/>
        <v>-20.40995245</v>
      </c>
      <c r="K69" s="5">
        <f t="shared" si="61"/>
        <v>-0.2338196906</v>
      </c>
      <c r="L69" s="5"/>
      <c r="M69" s="5"/>
      <c r="N69" s="5"/>
      <c r="O69" s="5"/>
      <c r="P69" s="5"/>
      <c r="Q69" s="5"/>
      <c r="R69" s="5"/>
      <c r="S69" s="5"/>
      <c r="T69" s="60"/>
      <c r="U69" s="5"/>
      <c r="V69" s="5">
        <f t="shared" si="62"/>
        <v>2.530163812</v>
      </c>
      <c r="W69" s="5">
        <f t="shared" si="63"/>
        <v>-105.1690686</v>
      </c>
      <c r="X69" s="5">
        <f t="shared" si="64"/>
        <v>-41.56611051</v>
      </c>
      <c r="Y69" s="5"/>
      <c r="Z69" s="5"/>
      <c r="AA69" s="5"/>
      <c r="AB69" s="5"/>
      <c r="AC69" s="5"/>
      <c r="AD69" s="5"/>
      <c r="AE69" s="5"/>
      <c r="AF69" s="5"/>
      <c r="AG69" s="5"/>
      <c r="AH69" s="60"/>
      <c r="AI69" s="59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60"/>
      <c r="AU69" s="59"/>
      <c r="AV69" s="5"/>
      <c r="AW69" s="5"/>
      <c r="AX69" s="5"/>
      <c r="AY69" s="5"/>
      <c r="AZ69" s="5"/>
      <c r="BA69" s="5"/>
      <c r="BB69" s="5"/>
      <c r="BC69" s="5"/>
      <c r="BD69" s="60"/>
      <c r="BE69" s="59"/>
      <c r="BF69" s="5">
        <f t="shared" si="65"/>
        <v>86.86500838</v>
      </c>
      <c r="BG69" s="5">
        <f t="shared" si="66"/>
        <v>-20.83422406</v>
      </c>
      <c r="BH69" s="5"/>
      <c r="BI69" s="5"/>
      <c r="BJ69" s="5"/>
      <c r="BK69" s="5"/>
      <c r="BL69" s="5"/>
      <c r="BM69" s="5"/>
      <c r="BN69" s="5"/>
      <c r="BO69" s="5"/>
      <c r="BP69" s="60"/>
      <c r="BQ69" s="59"/>
      <c r="BR69" s="5"/>
      <c r="BS69" s="5">
        <f t="shared" si="67"/>
        <v>86.98088944</v>
      </c>
      <c r="BT69" s="5">
        <f t="shared" si="68"/>
        <v>-20.71834301</v>
      </c>
      <c r="CA69" s="60"/>
      <c r="CB69" s="59"/>
      <c r="CC69" s="5">
        <f t="shared" si="69"/>
        <v>99.45538566</v>
      </c>
      <c r="CD69" s="5">
        <f t="shared" si="70"/>
        <v>-8.243846787</v>
      </c>
      <c r="CE69" s="5"/>
      <c r="CF69" s="5"/>
      <c r="CG69" s="5"/>
      <c r="CH69" s="5"/>
      <c r="CI69" s="5"/>
      <c r="CJ69" s="5"/>
      <c r="CK69" s="5"/>
      <c r="CL69" s="5"/>
      <c r="CM69" s="60"/>
      <c r="CN69" s="59"/>
      <c r="CO69" s="5"/>
      <c r="CP69" s="5"/>
      <c r="CQ69" s="5"/>
      <c r="CR69" s="5"/>
      <c r="CS69" s="5"/>
      <c r="CT69" s="5"/>
      <c r="CU69" s="5"/>
      <c r="CV69" s="5"/>
      <c r="CY69" s="42">
        <f t="shared" si="28"/>
        <v>178.7483814</v>
      </c>
      <c r="CZ69">
        <f t="shared" si="29"/>
        <v>-46.44261862</v>
      </c>
      <c r="DD69" s="5"/>
      <c r="DE69" s="5"/>
      <c r="DF69" s="5"/>
      <c r="DG69" s="5"/>
      <c r="DH69" s="5"/>
      <c r="DI69" s="5"/>
      <c r="DJ69" s="61"/>
      <c r="DK69" s="58">
        <v>130.0</v>
      </c>
      <c r="DL69" s="58">
        <v>100000.0</v>
      </c>
      <c r="DM69" s="58">
        <v>4.0</v>
      </c>
      <c r="DN69" s="58">
        <v>225.191</v>
      </c>
      <c r="DP69" s="5"/>
      <c r="DQ69" s="58">
        <v>8.0</v>
      </c>
      <c r="DR69">
        <f t="shared" si="1"/>
        <v>2</v>
      </c>
      <c r="DS69" s="5"/>
      <c r="DT69" s="5"/>
      <c r="DU69" s="5"/>
      <c r="DV69" s="58">
        <v>1.392</v>
      </c>
      <c r="DW69">
        <f t="shared" si="2"/>
        <v>0.1436392353</v>
      </c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</row>
    <row r="70">
      <c r="A70" s="59">
        <v>100.0</v>
      </c>
      <c r="B70" s="4">
        <v>148.216111138492</v>
      </c>
      <c r="C70" s="3">
        <v>100.0</v>
      </c>
      <c r="D70" s="4">
        <v>69.5852230294506</v>
      </c>
      <c r="E70" s="3">
        <v>100.0</v>
      </c>
      <c r="F70" s="4">
        <v>71.6358029872975</v>
      </c>
      <c r="G70" s="3">
        <v>100.0</v>
      </c>
      <c r="H70" s="5">
        <v>68.1676363274307</v>
      </c>
      <c r="I70" s="59">
        <f t="shared" si="59"/>
        <v>101.60328</v>
      </c>
      <c r="J70" s="5">
        <f t="shared" si="60"/>
        <v>-46.61283114</v>
      </c>
      <c r="K70" s="5">
        <f t="shared" si="61"/>
        <v>-0.4587728973</v>
      </c>
      <c r="L70" s="5"/>
      <c r="M70" s="5"/>
      <c r="N70" s="5"/>
      <c r="O70" s="5"/>
      <c r="P70" s="5"/>
      <c r="Q70" s="5"/>
      <c r="R70" s="5"/>
      <c r="S70" s="5"/>
      <c r="T70" s="60"/>
      <c r="U70" s="5"/>
      <c r="V70" s="5">
        <f t="shared" si="62"/>
        <v>0.4258355344</v>
      </c>
      <c r="W70" s="5">
        <f t="shared" si="63"/>
        <v>-147.7902756</v>
      </c>
      <c r="X70" s="5">
        <f t="shared" si="64"/>
        <v>-347.0595187</v>
      </c>
      <c r="Y70" s="5"/>
      <c r="Z70" s="5"/>
      <c r="AA70" s="5"/>
      <c r="AB70" s="5"/>
      <c r="AC70" s="5"/>
      <c r="AD70" s="5"/>
      <c r="AE70" s="5"/>
      <c r="AF70" s="5"/>
      <c r="AG70" s="5"/>
      <c r="AH70" s="60"/>
      <c r="AI70" s="59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60"/>
      <c r="AU70" s="59"/>
      <c r="AV70" s="5"/>
      <c r="AW70" s="5"/>
      <c r="AX70" s="5"/>
      <c r="AY70" s="5"/>
      <c r="AZ70" s="5"/>
      <c r="BA70" s="5"/>
      <c r="BB70" s="5"/>
      <c r="BC70" s="5"/>
      <c r="BD70" s="60"/>
      <c r="BE70" s="59"/>
      <c r="BF70" s="5">
        <f t="shared" si="65"/>
        <v>101.0990084</v>
      </c>
      <c r="BG70" s="5">
        <f t="shared" si="66"/>
        <v>-47.11710276</v>
      </c>
      <c r="BH70" s="5"/>
      <c r="BI70" s="5"/>
      <c r="BJ70" s="5"/>
      <c r="BK70" s="5"/>
      <c r="BL70" s="5"/>
      <c r="BM70" s="5"/>
      <c r="BN70" s="5"/>
      <c r="BO70" s="5"/>
      <c r="BP70" s="60"/>
      <c r="BQ70" s="59"/>
      <c r="BR70" s="5"/>
      <c r="BS70" s="5">
        <f t="shared" si="67"/>
        <v>101.1298894</v>
      </c>
      <c r="BT70" s="5">
        <f t="shared" si="68"/>
        <v>-47.0862217</v>
      </c>
      <c r="CA70" s="60"/>
      <c r="CB70" s="59"/>
      <c r="CC70" s="5">
        <f t="shared" si="69"/>
        <v>113.6893857</v>
      </c>
      <c r="CD70" s="5">
        <f t="shared" si="70"/>
        <v>-34.52672548</v>
      </c>
      <c r="CE70" s="5"/>
      <c r="CF70" s="5"/>
      <c r="CG70" s="5"/>
      <c r="CH70" s="5"/>
      <c r="CI70" s="5"/>
      <c r="CJ70" s="5"/>
      <c r="CK70" s="5"/>
      <c r="CL70" s="5"/>
      <c r="CM70" s="60"/>
      <c r="CN70" s="59"/>
      <c r="CO70" s="5"/>
      <c r="CP70" s="5"/>
      <c r="CQ70" s="5"/>
      <c r="CR70" s="5"/>
      <c r="CS70" s="5"/>
      <c r="CT70" s="5"/>
      <c r="CU70" s="5"/>
      <c r="CV70" s="5"/>
      <c r="CY70" s="42">
        <f t="shared" si="28"/>
        <v>196.6188648</v>
      </c>
      <c r="CZ70">
        <f t="shared" si="29"/>
        <v>-74.83113525</v>
      </c>
      <c r="DD70" s="5"/>
      <c r="DE70" s="5"/>
      <c r="DF70" s="5"/>
      <c r="DG70" s="5"/>
      <c r="DH70" s="5"/>
      <c r="DI70" s="5"/>
      <c r="DJ70" s="61"/>
      <c r="DK70" s="58">
        <v>140.0</v>
      </c>
      <c r="DL70" s="58">
        <v>100000.0</v>
      </c>
      <c r="DM70" s="58">
        <v>4.0</v>
      </c>
      <c r="DN70" s="58">
        <v>271.45</v>
      </c>
      <c r="DP70" s="5"/>
      <c r="DQ70" s="58">
        <v>8.0</v>
      </c>
      <c r="DR70">
        <f t="shared" si="1"/>
        <v>2</v>
      </c>
      <c r="DS70" s="5"/>
      <c r="DT70" s="5"/>
      <c r="DU70" s="5"/>
      <c r="DV70" s="58">
        <v>1.943</v>
      </c>
      <c r="DW70">
        <f t="shared" si="2"/>
        <v>0.2884728006</v>
      </c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</row>
    <row r="71">
      <c r="A71" s="59">
        <v>110.0</v>
      </c>
      <c r="B71" s="4">
        <v>153.572115046603</v>
      </c>
      <c r="C71" s="3">
        <v>110.0</v>
      </c>
      <c r="D71" s="4">
        <v>76.8743512689134</v>
      </c>
      <c r="E71" s="3">
        <v>110.0</v>
      </c>
      <c r="F71" s="4">
        <v>74.8938144717152</v>
      </c>
      <c r="G71" s="3">
        <v>110.0</v>
      </c>
      <c r="H71" s="5">
        <v>73.8568028711493</v>
      </c>
      <c r="I71" s="59">
        <f t="shared" si="59"/>
        <v>115.91728</v>
      </c>
      <c r="J71" s="5">
        <f t="shared" si="60"/>
        <v>-37.65483505</v>
      </c>
      <c r="K71" s="5">
        <f t="shared" si="61"/>
        <v>-0.3248422931</v>
      </c>
      <c r="L71" s="5"/>
      <c r="M71" s="5"/>
      <c r="N71" s="5"/>
      <c r="O71" s="5"/>
      <c r="P71" s="5"/>
      <c r="Q71" s="5"/>
      <c r="R71" s="5"/>
      <c r="S71" s="5"/>
      <c r="T71" s="60"/>
      <c r="U71" s="5"/>
      <c r="V71" s="5">
        <f t="shared" si="62"/>
        <v>0.8552138078</v>
      </c>
      <c r="W71" s="5">
        <f t="shared" si="63"/>
        <v>-152.7169012</v>
      </c>
      <c r="X71" s="5">
        <f t="shared" si="64"/>
        <v>-178.5716038</v>
      </c>
      <c r="Y71" s="5"/>
      <c r="Z71" s="5"/>
      <c r="AA71" s="5"/>
      <c r="AB71" s="5"/>
      <c r="AC71" s="5"/>
      <c r="AD71" s="5"/>
      <c r="AE71" s="5"/>
      <c r="AF71" s="5"/>
      <c r="AG71" s="5"/>
      <c r="AH71" s="60"/>
      <c r="AI71" s="59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60"/>
      <c r="AU71" s="59"/>
      <c r="AV71" s="5"/>
      <c r="AW71" s="5"/>
      <c r="AX71" s="5"/>
      <c r="AY71" s="5"/>
      <c r="AZ71" s="5"/>
      <c r="BA71" s="5"/>
      <c r="BB71" s="5"/>
      <c r="BC71" s="5"/>
      <c r="BD71" s="60"/>
      <c r="BE71" s="59"/>
      <c r="BF71" s="5">
        <f t="shared" si="65"/>
        <v>115.3330084</v>
      </c>
      <c r="BG71" s="5">
        <f t="shared" si="66"/>
        <v>-38.23910667</v>
      </c>
      <c r="BH71" s="5"/>
      <c r="BI71" s="5"/>
      <c r="BJ71" s="5"/>
      <c r="BK71" s="5"/>
      <c r="BL71" s="5"/>
      <c r="BM71" s="5"/>
      <c r="BN71" s="5"/>
      <c r="BO71" s="5"/>
      <c r="BP71" s="60"/>
      <c r="BQ71" s="59"/>
      <c r="BR71" s="5"/>
      <c r="BS71" s="5">
        <f t="shared" si="67"/>
        <v>115.2788894</v>
      </c>
      <c r="BT71" s="5">
        <f t="shared" si="68"/>
        <v>-38.29322561</v>
      </c>
      <c r="CA71" s="60"/>
      <c r="CB71" s="59"/>
      <c r="CC71" s="5">
        <f t="shared" si="69"/>
        <v>127.9233857</v>
      </c>
      <c r="CD71" s="5">
        <f t="shared" si="70"/>
        <v>-25.64872939</v>
      </c>
      <c r="CE71" s="5"/>
      <c r="CF71" s="5"/>
      <c r="CG71" s="5"/>
      <c r="CH71" s="5"/>
      <c r="CI71" s="5"/>
      <c r="CJ71" s="5"/>
      <c r="CK71" s="5"/>
      <c r="CL71" s="5"/>
      <c r="CM71" s="60"/>
      <c r="CN71" s="59"/>
      <c r="CO71" s="5"/>
      <c r="CP71" s="5"/>
      <c r="CQ71" s="5"/>
      <c r="CR71" s="5"/>
      <c r="CS71" s="5"/>
      <c r="CT71" s="5"/>
      <c r="CU71" s="5"/>
      <c r="CV71" s="5"/>
      <c r="CY71" s="42">
        <f t="shared" si="28"/>
        <v>214.8720187</v>
      </c>
      <c r="CZ71">
        <f t="shared" si="29"/>
        <v>-78.05498131</v>
      </c>
      <c r="DD71" s="5"/>
      <c r="DE71" s="5"/>
      <c r="DF71" s="5"/>
      <c r="DG71" s="5"/>
      <c r="DH71" s="5"/>
      <c r="DI71" s="5"/>
      <c r="DJ71" s="61"/>
      <c r="DK71" s="58">
        <v>150.0</v>
      </c>
      <c r="DL71" s="58">
        <v>100000.0</v>
      </c>
      <c r="DM71" s="58">
        <v>4.0</v>
      </c>
      <c r="DN71" s="58">
        <v>292.927</v>
      </c>
      <c r="DP71" s="5"/>
      <c r="DQ71" s="58">
        <v>8.0</v>
      </c>
      <c r="DR71">
        <f t="shared" si="1"/>
        <v>2</v>
      </c>
      <c r="DS71" s="5"/>
      <c r="DT71" s="5"/>
      <c r="DU71" s="5"/>
      <c r="DV71" s="58">
        <v>8.592</v>
      </c>
      <c r="DW71">
        <f t="shared" si="2"/>
        <v>0.9340942684</v>
      </c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</row>
    <row r="72">
      <c r="A72" s="83">
        <v>120.0</v>
      </c>
      <c r="B72" s="84">
        <v>171.825228219857</v>
      </c>
      <c r="C72" s="85">
        <v>120.0</v>
      </c>
      <c r="D72" s="84">
        <v>83.0062332520161</v>
      </c>
      <c r="E72" s="85">
        <v>120.0</v>
      </c>
      <c r="F72" s="84">
        <v>80.9635286778481</v>
      </c>
      <c r="G72" s="85">
        <v>120.0</v>
      </c>
      <c r="H72" s="45">
        <v>84.1270193237968</v>
      </c>
      <c r="I72" s="59">
        <f t="shared" si="59"/>
        <v>130.23128</v>
      </c>
      <c r="J72" s="5">
        <f t="shared" si="60"/>
        <v>-41.59394822</v>
      </c>
      <c r="K72" s="5">
        <f t="shared" si="61"/>
        <v>-0.3193852369</v>
      </c>
      <c r="L72" s="5"/>
      <c r="M72" s="5"/>
      <c r="N72" s="5"/>
      <c r="O72" s="5"/>
      <c r="P72" s="5"/>
      <c r="Q72" s="5"/>
      <c r="R72" s="5"/>
      <c r="S72" s="5"/>
      <c r="T72" s="60"/>
      <c r="U72" s="45"/>
      <c r="V72" s="45">
        <f t="shared" si="62"/>
        <v>3.306992467</v>
      </c>
      <c r="W72" s="45">
        <f t="shared" si="63"/>
        <v>-168.5182358</v>
      </c>
      <c r="X72" s="45">
        <f t="shared" si="64"/>
        <v>-50.95815531</v>
      </c>
      <c r="Y72" s="45"/>
      <c r="Z72" s="45"/>
      <c r="AA72" s="45"/>
      <c r="AB72" s="45"/>
      <c r="AC72" s="45"/>
      <c r="AD72" s="45"/>
      <c r="AE72" s="45"/>
      <c r="AF72" s="45"/>
      <c r="AG72" s="45"/>
      <c r="AH72" s="86"/>
      <c r="AI72" s="83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86"/>
      <c r="AU72" s="83"/>
      <c r="AV72" s="45"/>
      <c r="AW72" s="45"/>
      <c r="AX72" s="45"/>
      <c r="AY72" s="45"/>
      <c r="AZ72" s="45"/>
      <c r="BA72" s="45"/>
      <c r="BB72" s="45"/>
      <c r="BC72" s="45"/>
      <c r="BD72" s="86"/>
      <c r="BE72" s="83"/>
      <c r="BF72" s="45">
        <f t="shared" si="65"/>
        <v>129.5670084</v>
      </c>
      <c r="BG72" s="45">
        <f t="shared" si="66"/>
        <v>-42.25821984</v>
      </c>
      <c r="BH72" s="45"/>
      <c r="BI72" s="45"/>
      <c r="BJ72" s="45"/>
      <c r="BK72" s="45"/>
      <c r="BL72" s="45"/>
      <c r="BM72" s="45"/>
      <c r="BN72" s="45"/>
      <c r="BO72" s="45"/>
      <c r="BP72" s="86"/>
      <c r="BQ72" s="59"/>
      <c r="BR72" s="5"/>
      <c r="BS72" s="5">
        <f t="shared" si="67"/>
        <v>129.4278894</v>
      </c>
      <c r="BT72" s="5">
        <f t="shared" si="68"/>
        <v>-42.39733878</v>
      </c>
      <c r="CA72" s="60"/>
      <c r="CB72" s="83"/>
      <c r="CC72" s="5">
        <f t="shared" si="69"/>
        <v>142.1573857</v>
      </c>
      <c r="CD72" s="45">
        <f t="shared" si="70"/>
        <v>-29.66784256</v>
      </c>
      <c r="CE72" s="45"/>
      <c r="CF72" s="45"/>
      <c r="CG72" s="45"/>
      <c r="CH72" s="45"/>
      <c r="CI72" s="45"/>
      <c r="CJ72" s="45"/>
      <c r="CK72" s="45"/>
      <c r="CL72" s="45"/>
      <c r="CM72" s="86"/>
      <c r="CN72" s="83"/>
      <c r="CO72" s="45"/>
      <c r="CP72" s="45"/>
      <c r="CQ72" s="45"/>
      <c r="CR72" s="45"/>
      <c r="CS72" s="45"/>
      <c r="CT72" s="45"/>
      <c r="CU72" s="45"/>
      <c r="CV72" s="45"/>
      <c r="CW72" s="20"/>
      <c r="CX72" s="20"/>
      <c r="CY72" s="42">
        <f t="shared" si="28"/>
        <v>0.705329437</v>
      </c>
      <c r="CZ72">
        <f t="shared" si="29"/>
        <v>-0.436670563</v>
      </c>
      <c r="DD72" s="5"/>
      <c r="DE72" s="5"/>
      <c r="DF72" s="5"/>
      <c r="DG72" s="5"/>
      <c r="DH72" s="5"/>
      <c r="DI72" s="5"/>
      <c r="DJ72" s="61"/>
      <c r="DK72" s="58">
        <v>4.0</v>
      </c>
      <c r="DL72" s="58">
        <v>560.0</v>
      </c>
      <c r="DM72" s="58">
        <v>8.0</v>
      </c>
      <c r="DN72" s="58">
        <v>1.142</v>
      </c>
      <c r="DP72" s="5"/>
      <c r="DQ72" s="58">
        <v>8.0</v>
      </c>
      <c r="DR72">
        <f t="shared" si="1"/>
        <v>2</v>
      </c>
      <c r="DS72" s="5"/>
      <c r="DT72" s="5"/>
      <c r="DU72" s="5"/>
      <c r="DV72" s="58">
        <v>39.47</v>
      </c>
      <c r="DW72">
        <f t="shared" si="2"/>
        <v>1.596267126</v>
      </c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</row>
    <row r="73">
      <c r="I73" s="47" t="s">
        <v>132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3"/>
      <c r="V73" s="5"/>
      <c r="X73" s="5"/>
      <c r="Y73" s="5"/>
      <c r="BE73" s="47">
        <v>4.0</v>
      </c>
      <c r="BF73" s="50">
        <v>8.0</v>
      </c>
      <c r="BG73" s="50">
        <v>16.0</v>
      </c>
      <c r="BH73" s="50">
        <v>24.0</v>
      </c>
      <c r="BI73" s="50"/>
      <c r="BJ73" s="50"/>
      <c r="BK73" s="50"/>
      <c r="BL73" s="50"/>
      <c r="BM73" s="50"/>
      <c r="BN73" s="50"/>
      <c r="BO73" s="50"/>
      <c r="BP73" s="50"/>
      <c r="BQ73" s="17"/>
      <c r="BR73" s="5">
        <v>4.0</v>
      </c>
      <c r="BS73" s="5">
        <v>8.0</v>
      </c>
      <c r="BT73" s="5">
        <v>16.0</v>
      </c>
      <c r="BU73" s="5">
        <v>24.0</v>
      </c>
      <c r="CA73" s="60"/>
      <c r="CB73" s="47">
        <v>4.0</v>
      </c>
      <c r="CC73" s="50">
        <v>8.0</v>
      </c>
      <c r="CD73" s="50">
        <v>16.0</v>
      </c>
      <c r="CE73" s="50">
        <v>24.0</v>
      </c>
      <c r="CF73" s="50"/>
      <c r="CG73" s="50"/>
      <c r="CH73" s="50"/>
      <c r="CI73" s="50"/>
      <c r="CJ73" s="50"/>
      <c r="CK73" s="50"/>
      <c r="CL73" s="50"/>
      <c r="CM73" s="50"/>
      <c r="CN73" s="5"/>
      <c r="CO73" s="5"/>
      <c r="CP73" s="5"/>
      <c r="CQ73" s="5"/>
      <c r="CR73" s="5"/>
      <c r="CS73" s="5"/>
      <c r="CT73" s="5"/>
      <c r="CU73" s="5"/>
      <c r="CV73" s="5"/>
      <c r="CY73" s="42">
        <f t="shared" si="28"/>
        <v>3.534706768</v>
      </c>
      <c r="CZ73">
        <f t="shared" si="29"/>
        <v>2.142706768</v>
      </c>
      <c r="DD73" s="5"/>
      <c r="DE73" s="5"/>
      <c r="DF73" s="5"/>
      <c r="DG73" s="5"/>
      <c r="DH73" s="5"/>
      <c r="DI73" s="5"/>
      <c r="DJ73" s="61"/>
      <c r="DK73" s="58">
        <v>8.0</v>
      </c>
      <c r="DL73" s="58">
        <v>560.0</v>
      </c>
      <c r="DM73" s="58">
        <v>8.0</v>
      </c>
      <c r="DN73" s="58">
        <v>1.392</v>
      </c>
      <c r="DP73" s="5"/>
      <c r="DQ73" s="58">
        <v>8.0</v>
      </c>
      <c r="DR73">
        <f t="shared" si="1"/>
        <v>2</v>
      </c>
      <c r="DS73" s="5"/>
      <c r="DT73" s="5"/>
      <c r="DU73" s="5"/>
      <c r="DV73" s="58">
        <v>42.661</v>
      </c>
      <c r="DW73">
        <f t="shared" si="2"/>
        <v>1.630031031</v>
      </c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</row>
    <row r="74">
      <c r="I74" s="59">
        <v>4.0</v>
      </c>
      <c r="J74" s="5">
        <v>8.0</v>
      </c>
      <c r="K74" s="5">
        <v>16.0</v>
      </c>
      <c r="L74" s="5">
        <v>24.0</v>
      </c>
      <c r="M74" s="5"/>
      <c r="N74" s="5"/>
      <c r="O74" s="5"/>
      <c r="P74" s="5"/>
      <c r="Q74" s="5"/>
      <c r="R74" s="5"/>
      <c r="S74" s="5"/>
      <c r="T74" s="60"/>
      <c r="V74" s="5"/>
      <c r="X74" s="5"/>
      <c r="Y74" s="5"/>
      <c r="BC74" s="5">
        <v>4.0</v>
      </c>
      <c r="BD74" s="67">
        <v>4.0</v>
      </c>
      <c r="BE74" s="59">
        <f t="shared" ref="BE74:BE77" si="71">BG6</f>
        <v>2.79176</v>
      </c>
      <c r="BF74" s="5">
        <f t="shared" ref="BF74:BF86" si="72">BG26</f>
        <v>-8.592025337</v>
      </c>
      <c r="BG74" s="5">
        <f t="shared" ref="BG74:BG86" si="73">BG42</f>
        <v>-24.42955302</v>
      </c>
      <c r="BH74" s="5">
        <f t="shared" ref="BH74:BH86" si="74">BG59</f>
        <v>-36.55468886</v>
      </c>
      <c r="BI74" s="5"/>
      <c r="BJ74" s="5"/>
      <c r="BK74" s="5"/>
      <c r="BL74" s="5"/>
      <c r="BM74" s="5"/>
      <c r="BN74" s="5"/>
      <c r="BO74" s="5"/>
      <c r="BP74" s="5"/>
      <c r="BQ74" s="59"/>
      <c r="BR74" s="5">
        <f t="shared" ref="BR74:BR77" si="75">BT6</f>
        <v>6.700951073</v>
      </c>
      <c r="BS74" s="5">
        <f t="shared" ref="BS74:BS86" si="76">BT26</f>
        <v>-9.844202645</v>
      </c>
      <c r="BT74" s="5">
        <f t="shared" ref="BT74:BT86" si="77">BT42</f>
        <v>-26.18661088</v>
      </c>
      <c r="BU74" s="5">
        <f t="shared" ref="BU74:BU86" si="78">BT59</f>
        <v>-35.7078078</v>
      </c>
      <c r="CA74" s="60"/>
      <c r="CB74" s="59">
        <f t="shared" ref="CB74:CB77" si="79">CD6</f>
        <v>7.93176</v>
      </c>
      <c r="CC74" s="5">
        <f t="shared" ref="CC74:CC86" si="80">CD26</f>
        <v>-14.21026925</v>
      </c>
      <c r="CD74" s="5">
        <f t="shared" ref="CD74:CD86" si="81">CD42</f>
        <v>-14.14955302</v>
      </c>
      <c r="CE74" s="5">
        <f t="shared" ref="CE74:CE86" si="82">CD59</f>
        <v>-23.96431158</v>
      </c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Y74" s="42">
        <f t="shared" si="28"/>
        <v>5.135719786</v>
      </c>
      <c r="CZ74">
        <f t="shared" si="29"/>
        <v>3.192719786</v>
      </c>
      <c r="DD74" s="5"/>
      <c r="DE74" s="5"/>
      <c r="DF74" s="5"/>
      <c r="DG74" s="5"/>
      <c r="DH74" s="5"/>
      <c r="DI74" s="5"/>
      <c r="DJ74" s="61"/>
      <c r="DK74" s="58">
        <v>10.0</v>
      </c>
      <c r="DL74" s="58">
        <v>560.0</v>
      </c>
      <c r="DM74" s="58">
        <v>8.0</v>
      </c>
      <c r="DN74" s="58">
        <v>1.943</v>
      </c>
      <c r="DP74" s="5"/>
      <c r="DQ74" s="58">
        <v>8.0</v>
      </c>
      <c r="DR74">
        <f t="shared" si="1"/>
        <v>2</v>
      </c>
      <c r="DS74" s="5"/>
      <c r="DT74" s="5"/>
      <c r="DU74" s="5"/>
      <c r="DV74" s="58">
        <v>53.158</v>
      </c>
      <c r="DW74">
        <f t="shared" si="2"/>
        <v>1.725568633</v>
      </c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</row>
    <row r="75">
      <c r="C75" s="5"/>
      <c r="I75" s="59">
        <f t="shared" ref="I75:I78" si="83">J6</f>
        <v>-0.93112</v>
      </c>
      <c r="J75" s="5">
        <f t="shared" ref="J75:J88" si="84">J26</f>
        <v>-8.249149254</v>
      </c>
      <c r="K75" s="5">
        <f t="shared" ref="K75:K88" si="85">J42</f>
        <v>-22.54043302</v>
      </c>
      <c r="L75" s="5">
        <f t="shared" ref="L75:L88" si="86">J59</f>
        <v>-36.81841724</v>
      </c>
      <c r="M75" s="5"/>
      <c r="N75" s="5"/>
      <c r="O75" s="5"/>
      <c r="P75" s="5"/>
      <c r="Q75" s="5"/>
      <c r="R75" s="5"/>
      <c r="S75" s="5"/>
      <c r="T75" s="60"/>
      <c r="V75" s="5"/>
      <c r="X75" s="5"/>
      <c r="Y75" s="5"/>
      <c r="BC75" s="5">
        <v>8.0</v>
      </c>
      <c r="BD75" s="59">
        <v>8.0</v>
      </c>
      <c r="BE75" s="59">
        <f t="shared" si="71"/>
        <v>7.98536</v>
      </c>
      <c r="BF75" s="5">
        <f t="shared" si="72"/>
        <v>-3.148724162</v>
      </c>
      <c r="BG75" s="5">
        <f t="shared" si="73"/>
        <v>-19.67606271</v>
      </c>
      <c r="BH75" s="5">
        <f t="shared" si="74"/>
        <v>-31.33394192</v>
      </c>
      <c r="BI75" s="5"/>
      <c r="BJ75" s="5"/>
      <c r="BK75" s="5"/>
      <c r="BL75" s="5"/>
      <c r="BM75" s="5"/>
      <c r="BN75" s="5"/>
      <c r="BO75" s="5"/>
      <c r="BP75" s="5"/>
      <c r="BQ75" s="59"/>
      <c r="BR75" s="5">
        <f t="shared" si="75"/>
        <v>11.86055107</v>
      </c>
      <c r="BS75" s="5">
        <f t="shared" si="76"/>
        <v>-4.434901471</v>
      </c>
      <c r="BT75" s="5">
        <f t="shared" si="77"/>
        <v>-21.46712057</v>
      </c>
      <c r="BU75" s="5">
        <f t="shared" si="78"/>
        <v>-30.52106086</v>
      </c>
      <c r="CA75" s="60"/>
      <c r="CB75" s="59">
        <f t="shared" si="79"/>
        <v>13.12536</v>
      </c>
      <c r="CC75" s="5">
        <f t="shared" si="80"/>
        <v>-8.766968079</v>
      </c>
      <c r="CD75" s="5">
        <f t="shared" si="81"/>
        <v>-9.396062711</v>
      </c>
      <c r="CE75" s="5">
        <f t="shared" si="82"/>
        <v>-18.74356464</v>
      </c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Y75" s="42">
        <f t="shared" si="28"/>
        <v>14.41649548</v>
      </c>
      <c r="CZ75">
        <f t="shared" si="29"/>
        <v>5.824495479</v>
      </c>
      <c r="DD75" s="5"/>
      <c r="DE75" s="5"/>
      <c r="DF75" s="5"/>
      <c r="DG75" s="5"/>
      <c r="DH75" s="5"/>
      <c r="DI75" s="5"/>
      <c r="DJ75" s="61"/>
      <c r="DK75" s="58">
        <v>20.0</v>
      </c>
      <c r="DL75" s="58">
        <v>560.0</v>
      </c>
      <c r="DM75" s="58">
        <v>8.0</v>
      </c>
      <c r="DN75" s="58">
        <v>8.592</v>
      </c>
      <c r="DP75" s="5"/>
      <c r="DQ75" s="58">
        <v>8.0</v>
      </c>
      <c r="DR75">
        <f t="shared" si="1"/>
        <v>2</v>
      </c>
      <c r="DS75" s="5"/>
      <c r="DT75" s="5"/>
      <c r="DU75" s="5"/>
      <c r="DV75" s="58">
        <v>59.392</v>
      </c>
      <c r="DW75">
        <f t="shared" si="2"/>
        <v>1.77372795</v>
      </c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</row>
    <row r="76">
      <c r="C76" s="5"/>
      <c r="I76" s="59">
        <f t="shared" si="83"/>
        <v>4.29448</v>
      </c>
      <c r="J76" s="5">
        <f t="shared" si="84"/>
        <v>-2.773848079</v>
      </c>
      <c r="K76" s="5">
        <f t="shared" si="85"/>
        <v>-17.75494271</v>
      </c>
      <c r="L76" s="5">
        <f t="shared" si="86"/>
        <v>-31.5656703</v>
      </c>
      <c r="M76" s="5"/>
      <c r="N76" s="5"/>
      <c r="O76" s="5"/>
      <c r="P76" s="5"/>
      <c r="Q76" s="5"/>
      <c r="R76" s="5"/>
      <c r="S76" s="5"/>
      <c r="T76" s="60"/>
      <c r="V76" s="5"/>
      <c r="X76" s="5"/>
      <c r="Y76" s="5"/>
      <c r="BC76" s="5">
        <v>10.0</v>
      </c>
      <c r="BD76" s="59">
        <v>10.0</v>
      </c>
      <c r="BE76" s="59">
        <f t="shared" si="71"/>
        <v>9.83216</v>
      </c>
      <c r="BF76" s="5">
        <f t="shared" si="72"/>
        <v>-0.8521047831</v>
      </c>
      <c r="BG76" s="5">
        <f t="shared" si="73"/>
        <v>-16.28785933</v>
      </c>
      <c r="BH76" s="5">
        <f t="shared" si="74"/>
        <v>-30.47499057</v>
      </c>
      <c r="BI76" s="5"/>
      <c r="BJ76" s="5"/>
      <c r="BK76" s="5"/>
      <c r="BL76" s="5"/>
      <c r="BM76" s="5"/>
      <c r="BN76" s="5"/>
      <c r="BO76" s="5"/>
      <c r="BP76" s="60"/>
      <c r="BQ76" s="59"/>
      <c r="BR76" s="5">
        <f t="shared" si="75"/>
        <v>13.69035107</v>
      </c>
      <c r="BS76" s="5">
        <f t="shared" si="76"/>
        <v>-2.155282091</v>
      </c>
      <c r="BT76" s="5">
        <f t="shared" si="77"/>
        <v>-18.09591718</v>
      </c>
      <c r="BU76" s="5">
        <f t="shared" si="78"/>
        <v>-29.67910951</v>
      </c>
      <c r="CA76" s="60"/>
      <c r="CB76" s="59">
        <f t="shared" si="79"/>
        <v>14.97216</v>
      </c>
      <c r="CC76" s="5">
        <f t="shared" si="80"/>
        <v>-6.4703487</v>
      </c>
      <c r="CD76" s="5">
        <f t="shared" si="81"/>
        <v>-6.007859326</v>
      </c>
      <c r="CE76" s="5">
        <f t="shared" si="82"/>
        <v>-17.88461329</v>
      </c>
      <c r="CF76" s="5"/>
      <c r="CG76" s="5"/>
      <c r="CH76" s="5"/>
      <c r="CI76" s="5"/>
      <c r="CJ76" s="5"/>
      <c r="CK76" s="5"/>
      <c r="CL76" s="5"/>
      <c r="CM76" s="60"/>
      <c r="CN76" s="5"/>
      <c r="CO76" s="5"/>
      <c r="CP76" s="5"/>
      <c r="CQ76" s="5"/>
      <c r="CR76" s="5"/>
      <c r="CS76" s="5"/>
      <c r="CT76" s="5"/>
      <c r="CU76" s="5"/>
      <c r="CV76" s="5"/>
      <c r="CY76" s="42">
        <f t="shared" si="28"/>
        <v>25.24225256</v>
      </c>
      <c r="CZ76">
        <f t="shared" si="29"/>
        <v>-14.22774744</v>
      </c>
      <c r="DD76" s="5"/>
      <c r="DE76" s="5"/>
      <c r="DF76" s="5"/>
      <c r="DG76" s="5"/>
      <c r="DH76" s="5"/>
      <c r="DI76" s="5"/>
      <c r="DJ76" s="61"/>
      <c r="DK76" s="58">
        <v>30.0</v>
      </c>
      <c r="DL76" s="58">
        <v>560.0</v>
      </c>
      <c r="DM76" s="58">
        <v>8.0</v>
      </c>
      <c r="DN76" s="58">
        <v>39.47</v>
      </c>
      <c r="DP76" s="5"/>
      <c r="DQ76" s="58">
        <v>8.0</v>
      </c>
      <c r="DR76">
        <f t="shared" si="1"/>
        <v>2</v>
      </c>
      <c r="DS76" s="5"/>
      <c r="DT76" s="5"/>
      <c r="DU76" s="5"/>
      <c r="DV76" s="58">
        <v>81.743</v>
      </c>
      <c r="DW76">
        <f t="shared" si="2"/>
        <v>1.912450572</v>
      </c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</row>
    <row r="77">
      <c r="C77" s="5"/>
      <c r="I77" s="59">
        <f t="shared" si="83"/>
        <v>6.15728</v>
      </c>
      <c r="J77" s="5">
        <f t="shared" si="84"/>
        <v>-0.4612287003</v>
      </c>
      <c r="K77" s="5">
        <f t="shared" si="85"/>
        <v>-14.35073933</v>
      </c>
      <c r="L77" s="5">
        <f t="shared" si="86"/>
        <v>-30.69071895</v>
      </c>
      <c r="M77" s="5"/>
      <c r="N77" s="5"/>
      <c r="O77" s="5"/>
      <c r="P77" s="5"/>
      <c r="Q77" s="5"/>
      <c r="R77" s="5"/>
      <c r="S77" s="5"/>
      <c r="T77" s="60"/>
      <c r="V77" s="5"/>
      <c r="X77" s="5"/>
      <c r="Y77" s="5"/>
      <c r="BC77" s="5">
        <v>20.0</v>
      </c>
      <c r="BD77" s="59">
        <v>20.0</v>
      </c>
      <c r="BE77" s="59">
        <f t="shared" si="71"/>
        <v>15.56616</v>
      </c>
      <c r="BF77" s="5">
        <f t="shared" si="72"/>
        <v>6.732368183</v>
      </c>
      <c r="BG77" s="5">
        <f t="shared" si="73"/>
        <v>-9.281839386</v>
      </c>
      <c r="BH77" s="5">
        <f t="shared" si="74"/>
        <v>-21.50333422</v>
      </c>
      <c r="BI77" s="5"/>
      <c r="BJ77" s="5"/>
      <c r="BK77" s="5"/>
      <c r="BL77" s="5"/>
      <c r="BM77" s="5"/>
      <c r="BN77" s="5"/>
      <c r="BO77" s="5"/>
      <c r="BP77" s="60"/>
      <c r="BQ77" s="59"/>
      <c r="BR77" s="5">
        <f t="shared" si="75"/>
        <v>19.33935107</v>
      </c>
      <c r="BS77" s="5">
        <f t="shared" si="76"/>
        <v>5.344190875</v>
      </c>
      <c r="BT77" s="5">
        <f t="shared" si="77"/>
        <v>-11.17489724</v>
      </c>
      <c r="BU77" s="5">
        <f t="shared" si="78"/>
        <v>-20.79245317</v>
      </c>
      <c r="CA77" s="60"/>
      <c r="CB77" s="59">
        <f t="shared" si="79"/>
        <v>20.70616</v>
      </c>
      <c r="CC77" s="5">
        <f t="shared" si="80"/>
        <v>1.114124266</v>
      </c>
      <c r="CD77" s="5">
        <f t="shared" si="81"/>
        <v>0.9981606145</v>
      </c>
      <c r="CE77" s="5">
        <f t="shared" si="82"/>
        <v>-8.912956946</v>
      </c>
      <c r="CF77" s="5"/>
      <c r="CG77" s="5"/>
      <c r="CH77" s="5"/>
      <c r="CI77" s="5"/>
      <c r="CJ77" s="5"/>
      <c r="CK77" s="5"/>
      <c r="CL77" s="5"/>
      <c r="CM77" s="60"/>
      <c r="CN77" s="5"/>
      <c r="CO77" s="5"/>
      <c r="CP77" s="5"/>
      <c r="CQ77" s="5"/>
      <c r="CR77" s="5"/>
      <c r="CS77" s="5"/>
      <c r="CT77" s="5"/>
      <c r="CU77" s="5"/>
      <c r="CV77" s="5"/>
      <c r="CY77" s="42">
        <f t="shared" si="28"/>
        <v>37.21165171</v>
      </c>
      <c r="CZ77">
        <f t="shared" si="29"/>
        <v>-5.449348292</v>
      </c>
      <c r="DD77" s="5"/>
      <c r="DE77" s="5"/>
      <c r="DF77" s="5"/>
      <c r="DG77" s="5"/>
      <c r="DH77" s="5"/>
      <c r="DI77" s="5"/>
      <c r="DJ77" s="61"/>
      <c r="DK77" s="58">
        <v>40.0</v>
      </c>
      <c r="DL77" s="58">
        <v>560.0</v>
      </c>
      <c r="DM77" s="58">
        <v>8.0</v>
      </c>
      <c r="DN77" s="58">
        <v>42.661</v>
      </c>
      <c r="DP77" s="5"/>
      <c r="DQ77" s="58">
        <v>8.0</v>
      </c>
      <c r="DR77">
        <f t="shared" si="1"/>
        <v>2</v>
      </c>
      <c r="DS77" s="5"/>
      <c r="DT77" s="5"/>
      <c r="DU77" s="5"/>
      <c r="DV77" s="58">
        <v>97.332</v>
      </c>
      <c r="DW77">
        <f t="shared" si="2"/>
        <v>1.988255647</v>
      </c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</row>
    <row r="78">
      <c r="C78" s="5"/>
      <c r="I78" s="59">
        <f t="shared" si="83"/>
        <v>11.97128</v>
      </c>
      <c r="J78" s="5">
        <f t="shared" si="84"/>
        <v>7.203244266</v>
      </c>
      <c r="K78" s="5">
        <f t="shared" si="85"/>
        <v>-7.264719386</v>
      </c>
      <c r="L78" s="5">
        <f t="shared" si="86"/>
        <v>-21.6390626</v>
      </c>
      <c r="M78" s="5"/>
      <c r="N78" s="5"/>
      <c r="O78" s="5"/>
      <c r="P78" s="5"/>
      <c r="Q78" s="5"/>
      <c r="R78" s="5"/>
      <c r="S78" s="5"/>
      <c r="T78" s="60"/>
      <c r="V78" s="5"/>
      <c r="X78" s="5"/>
      <c r="Y78" s="5"/>
      <c r="BD78" s="59">
        <v>30.0</v>
      </c>
      <c r="BE78" s="17"/>
      <c r="BF78" s="5">
        <f t="shared" si="72"/>
        <v>-9.911414484</v>
      </c>
      <c r="BG78" s="5">
        <f t="shared" si="73"/>
        <v>-5.260113938</v>
      </c>
      <c r="BH78" s="5">
        <f t="shared" si="74"/>
        <v>-35.34405561</v>
      </c>
      <c r="BI78" s="5"/>
      <c r="BJ78" s="5"/>
      <c r="BK78" s="5"/>
      <c r="BL78" s="5"/>
      <c r="BM78" s="5"/>
      <c r="BN78" s="5"/>
      <c r="BO78" s="5"/>
      <c r="BP78" s="60"/>
      <c r="BQ78" s="59"/>
      <c r="BS78" s="5">
        <f t="shared" si="76"/>
        <v>-11.38459179</v>
      </c>
      <c r="BT78" s="5">
        <f t="shared" si="77"/>
        <v>-7.238171793</v>
      </c>
      <c r="BU78" s="5">
        <f t="shared" si="78"/>
        <v>-34.71817455</v>
      </c>
      <c r="CA78" s="60"/>
      <c r="CB78" s="17"/>
      <c r="CC78" s="5">
        <f t="shared" si="80"/>
        <v>-15.5296584</v>
      </c>
      <c r="CD78" s="5">
        <f t="shared" si="81"/>
        <v>5.019886062</v>
      </c>
      <c r="CE78" s="5">
        <f t="shared" si="82"/>
        <v>-22.75367833</v>
      </c>
      <c r="CF78" s="5"/>
      <c r="CG78" s="5"/>
      <c r="CH78" s="5"/>
      <c r="CI78" s="5"/>
      <c r="CJ78" s="5"/>
      <c r="CK78" s="5"/>
      <c r="CL78" s="5"/>
      <c r="CM78" s="60"/>
      <c r="CN78" s="5"/>
      <c r="CO78" s="5"/>
      <c r="CP78" s="5"/>
      <c r="CQ78" s="5"/>
      <c r="CR78" s="5"/>
      <c r="CS78" s="5"/>
      <c r="CT78" s="5"/>
      <c r="CU78" s="5"/>
      <c r="CV78" s="5"/>
      <c r="CY78" s="42">
        <f t="shared" si="28"/>
        <v>50.11037026</v>
      </c>
      <c r="CZ78">
        <f t="shared" si="29"/>
        <v>-3.047629743</v>
      </c>
      <c r="DD78" s="5"/>
      <c r="DE78" s="5"/>
      <c r="DF78" s="5"/>
      <c r="DG78" s="5"/>
      <c r="DH78" s="5"/>
      <c r="DI78" s="5"/>
      <c r="DJ78" s="61"/>
      <c r="DK78" s="58">
        <v>50.0</v>
      </c>
      <c r="DL78" s="58">
        <v>560.0</v>
      </c>
      <c r="DM78" s="58">
        <v>8.0</v>
      </c>
      <c r="DN78" s="58">
        <v>53.158</v>
      </c>
      <c r="DP78" s="5"/>
      <c r="DQ78" s="58">
        <v>8.0</v>
      </c>
      <c r="DR78">
        <f t="shared" si="1"/>
        <v>2</v>
      </c>
      <c r="DS78" s="5"/>
      <c r="DT78" s="5"/>
      <c r="DU78" s="5"/>
      <c r="DV78" s="58">
        <v>114.055</v>
      </c>
      <c r="DW78">
        <f t="shared" si="2"/>
        <v>2.057114329</v>
      </c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</row>
    <row r="79">
      <c r="C79" s="5"/>
      <c r="I79" s="17"/>
      <c r="J79" s="5">
        <f t="shared" si="84"/>
        <v>-9.360538401</v>
      </c>
      <c r="K79" s="5">
        <f t="shared" si="85"/>
        <v>-3.162993938</v>
      </c>
      <c r="L79" s="5">
        <f t="shared" si="86"/>
        <v>-35.39978399</v>
      </c>
      <c r="M79" s="5"/>
      <c r="N79" s="5"/>
      <c r="O79" s="5"/>
      <c r="P79" s="5"/>
      <c r="Q79" s="5"/>
      <c r="R79" s="5"/>
      <c r="S79" s="5"/>
      <c r="T79" s="60"/>
      <c r="V79" s="5"/>
      <c r="X79" s="5"/>
      <c r="Y79" s="5"/>
      <c r="BD79" s="59">
        <v>40.0</v>
      </c>
      <c r="BE79" s="17"/>
      <c r="BF79" s="5">
        <f t="shared" si="72"/>
        <v>1.131685003</v>
      </c>
      <c r="BG79" s="5">
        <f t="shared" si="73"/>
        <v>-22.81792156</v>
      </c>
      <c r="BH79" s="5">
        <f t="shared" si="74"/>
        <v>-25.22463664</v>
      </c>
      <c r="BI79" s="5"/>
      <c r="BJ79" s="5"/>
      <c r="BK79" s="5"/>
      <c r="BL79" s="5"/>
      <c r="BM79" s="5"/>
      <c r="BN79" s="5"/>
      <c r="BO79" s="5"/>
      <c r="BP79" s="60"/>
      <c r="BQ79" s="59"/>
      <c r="BS79" s="5">
        <f t="shared" si="76"/>
        <v>-0.4264923051</v>
      </c>
      <c r="BT79" s="5">
        <f t="shared" si="77"/>
        <v>-24.88097941</v>
      </c>
      <c r="BU79" s="5">
        <f t="shared" si="78"/>
        <v>-24.68375558</v>
      </c>
      <c r="CA79" s="60"/>
      <c r="CB79" s="17"/>
      <c r="CC79" s="5">
        <f t="shared" si="80"/>
        <v>-4.486558914</v>
      </c>
      <c r="CD79" s="5">
        <f t="shared" si="81"/>
        <v>-12.53792156</v>
      </c>
      <c r="CE79" s="5">
        <f t="shared" si="82"/>
        <v>-12.63425936</v>
      </c>
      <c r="CF79" s="5"/>
      <c r="CG79" s="5"/>
      <c r="CH79" s="5"/>
      <c r="CI79" s="5"/>
      <c r="CJ79" s="5"/>
      <c r="CK79" s="5"/>
      <c r="CL79" s="5"/>
      <c r="CM79" s="60"/>
      <c r="CN79" s="5"/>
      <c r="CO79" s="5"/>
      <c r="CP79" s="5"/>
      <c r="CQ79" s="5"/>
      <c r="CR79" s="5"/>
      <c r="CS79" s="5"/>
      <c r="CT79" s="5"/>
      <c r="CU79" s="5"/>
      <c r="CV79" s="5"/>
      <c r="CY79" s="42">
        <f t="shared" si="28"/>
        <v>63.80154377</v>
      </c>
      <c r="CZ79">
        <f t="shared" si="29"/>
        <v>4.409543767</v>
      </c>
      <c r="DD79" s="5"/>
      <c r="DE79" s="5"/>
      <c r="DF79" s="5"/>
      <c r="DG79" s="5"/>
      <c r="DH79" s="5"/>
      <c r="DI79" s="5"/>
      <c r="DJ79" s="61"/>
      <c r="DK79" s="58">
        <v>60.0</v>
      </c>
      <c r="DL79" s="58">
        <v>560.0</v>
      </c>
      <c r="DM79" s="58">
        <v>8.0</v>
      </c>
      <c r="DN79" s="58">
        <v>59.392</v>
      </c>
      <c r="DP79" s="5"/>
      <c r="DQ79" s="58">
        <v>8.0</v>
      </c>
      <c r="DR79">
        <f t="shared" si="1"/>
        <v>2</v>
      </c>
      <c r="DS79" s="5"/>
      <c r="DT79" s="5"/>
      <c r="DU79" s="5"/>
      <c r="DV79" s="58">
        <v>125.131</v>
      </c>
      <c r="DW79">
        <f t="shared" si="2"/>
        <v>2.097364915</v>
      </c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</row>
    <row r="80">
      <c r="C80" s="5"/>
      <c r="I80" s="17"/>
      <c r="J80" s="5">
        <f t="shared" si="84"/>
        <v>1.762561086</v>
      </c>
      <c r="K80" s="5">
        <f t="shared" si="85"/>
        <v>-20.64080156</v>
      </c>
      <c r="L80" s="5">
        <f t="shared" si="86"/>
        <v>-25.20036502</v>
      </c>
      <c r="M80" s="5"/>
      <c r="N80" s="5"/>
      <c r="O80" s="5"/>
      <c r="P80" s="5"/>
      <c r="Q80" s="5"/>
      <c r="R80" s="5"/>
      <c r="S80" s="5"/>
      <c r="T80" s="60"/>
      <c r="V80" s="5"/>
      <c r="X80" s="5"/>
      <c r="Y80" s="5"/>
      <c r="BC80" s="5">
        <v>50.0</v>
      </c>
      <c r="BD80" s="59">
        <v>50.0</v>
      </c>
      <c r="BE80" s="59">
        <f>BG10</f>
        <v>13.26816</v>
      </c>
      <c r="BF80" s="5">
        <f t="shared" si="72"/>
        <v>4.868300745</v>
      </c>
      <c r="BG80" s="5">
        <f t="shared" si="73"/>
        <v>-10.5424985</v>
      </c>
      <c r="BH80" s="5">
        <f t="shared" si="74"/>
        <v>-37.63449708</v>
      </c>
      <c r="BI80" s="5"/>
      <c r="BJ80" s="5"/>
      <c r="BK80" s="5"/>
      <c r="BL80" s="5"/>
      <c r="BM80" s="5"/>
      <c r="BN80" s="5"/>
      <c r="BO80" s="5"/>
      <c r="BP80" s="60"/>
      <c r="BQ80" s="59"/>
      <c r="BR80" s="5">
        <f>BT10</f>
        <v>16.78635107</v>
      </c>
      <c r="BS80" s="5">
        <f t="shared" si="76"/>
        <v>3.225123437</v>
      </c>
      <c r="BT80" s="5">
        <f t="shared" si="77"/>
        <v>-12.69055635</v>
      </c>
      <c r="BU80" s="5">
        <f t="shared" si="78"/>
        <v>-37.17861602</v>
      </c>
      <c r="CA80" s="60"/>
      <c r="CB80" s="59">
        <f>CD10</f>
        <v>18.40816</v>
      </c>
      <c r="CC80" s="5">
        <f t="shared" si="80"/>
        <v>-0.7499431719</v>
      </c>
      <c r="CD80" s="5">
        <f t="shared" si="81"/>
        <v>-0.2624984972</v>
      </c>
      <c r="CE80" s="5">
        <f t="shared" si="82"/>
        <v>-25.0441198</v>
      </c>
      <c r="CF80" s="5"/>
      <c r="CG80" s="5"/>
      <c r="CH80" s="5"/>
      <c r="CI80" s="5"/>
      <c r="CJ80" s="5"/>
      <c r="CK80" s="5"/>
      <c r="CL80" s="5"/>
      <c r="CM80" s="60"/>
      <c r="CN80" s="5"/>
      <c r="CO80" s="5"/>
      <c r="CP80" s="5"/>
      <c r="CQ80" s="5"/>
      <c r="CR80" s="5"/>
      <c r="CS80" s="5"/>
      <c r="CT80" s="5"/>
      <c r="CU80" s="5"/>
      <c r="CV80" s="5"/>
      <c r="CY80" s="42">
        <f t="shared" si="28"/>
        <v>78.18889931</v>
      </c>
      <c r="CZ80">
        <f t="shared" si="29"/>
        <v>-3.554100686</v>
      </c>
      <c r="DD80" s="5"/>
      <c r="DE80" s="5"/>
      <c r="DF80" s="5"/>
      <c r="DG80" s="5"/>
      <c r="DH80" s="5"/>
      <c r="DI80" s="5"/>
      <c r="DJ80" s="61"/>
      <c r="DK80" s="58">
        <v>70.0</v>
      </c>
      <c r="DL80" s="58">
        <v>560.0</v>
      </c>
      <c r="DM80" s="58">
        <v>8.0</v>
      </c>
      <c r="DN80" s="58">
        <v>81.743</v>
      </c>
      <c r="DP80" s="5"/>
      <c r="DQ80" s="58">
        <v>8.0</v>
      </c>
      <c r="DR80">
        <f t="shared" si="1"/>
        <v>2</v>
      </c>
      <c r="DS80" s="5"/>
      <c r="DT80" s="5"/>
      <c r="DU80" s="5"/>
      <c r="DV80" s="58">
        <v>145.122</v>
      </c>
      <c r="DW80">
        <f t="shared" si="2"/>
        <v>2.161733255</v>
      </c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</row>
    <row r="81">
      <c r="C81" s="5"/>
      <c r="I81" s="17"/>
      <c r="J81" s="5">
        <f t="shared" si="84"/>
        <v>5.579176828</v>
      </c>
      <c r="K81" s="5">
        <f t="shared" si="85"/>
        <v>-8.285378497</v>
      </c>
      <c r="L81" s="5">
        <f t="shared" si="86"/>
        <v>-37.53022546</v>
      </c>
      <c r="M81" s="5"/>
      <c r="N81" s="5"/>
      <c r="O81" s="5"/>
      <c r="P81" s="5"/>
      <c r="Q81" s="5"/>
      <c r="R81" s="5"/>
      <c r="S81" s="5"/>
      <c r="T81" s="60"/>
      <c r="V81" s="5"/>
      <c r="X81" s="5"/>
      <c r="Y81" s="5"/>
      <c r="BD81" s="59">
        <v>60.0</v>
      </c>
      <c r="BE81" s="17"/>
      <c r="BF81" s="5">
        <f t="shared" si="72"/>
        <v>12.86798486</v>
      </c>
      <c r="BG81" s="5">
        <f t="shared" si="73"/>
        <v>-6.331208325</v>
      </c>
      <c r="BH81" s="5">
        <f t="shared" si="74"/>
        <v>-24.58510801</v>
      </c>
      <c r="BI81" s="5"/>
      <c r="BJ81" s="5"/>
      <c r="BK81" s="5"/>
      <c r="BL81" s="5"/>
      <c r="BM81" s="5"/>
      <c r="BN81" s="5"/>
      <c r="BO81" s="5"/>
      <c r="BP81" s="60"/>
      <c r="BQ81" s="59"/>
      <c r="BS81" s="5">
        <f t="shared" si="76"/>
        <v>11.13980755</v>
      </c>
      <c r="BT81" s="5">
        <f t="shared" si="77"/>
        <v>-8.56426618</v>
      </c>
      <c r="BU81" s="5">
        <f t="shared" si="78"/>
        <v>-24.21422696</v>
      </c>
      <c r="CA81" s="60"/>
      <c r="CB81" s="17"/>
      <c r="CC81" s="5">
        <f t="shared" si="80"/>
        <v>7.249740938</v>
      </c>
      <c r="CD81" s="5">
        <f t="shared" si="81"/>
        <v>3.948791675</v>
      </c>
      <c r="CE81" s="5">
        <f t="shared" si="82"/>
        <v>-11.99473074</v>
      </c>
      <c r="CF81" s="5"/>
      <c r="CG81" s="5"/>
      <c r="CH81" s="5"/>
      <c r="CI81" s="5"/>
      <c r="CJ81" s="5"/>
      <c r="CK81" s="5"/>
      <c r="CL81" s="5"/>
      <c r="CM81" s="60"/>
      <c r="CN81" s="5"/>
      <c r="CO81" s="5"/>
      <c r="CP81" s="5"/>
      <c r="CQ81" s="5"/>
      <c r="CR81" s="5"/>
      <c r="CS81" s="5"/>
      <c r="CT81" s="5"/>
      <c r="CU81" s="5"/>
      <c r="CV81" s="5"/>
      <c r="CY81" s="42">
        <f t="shared" si="28"/>
        <v>93.20041436</v>
      </c>
      <c r="CZ81">
        <f t="shared" si="29"/>
        <v>-4.131585644</v>
      </c>
      <c r="DD81" s="5"/>
      <c r="DE81" s="5"/>
      <c r="DF81" s="5"/>
      <c r="DG81" s="5"/>
      <c r="DH81" s="5"/>
      <c r="DI81" s="5"/>
      <c r="DJ81" s="61"/>
      <c r="DK81" s="58">
        <v>80.0</v>
      </c>
      <c r="DL81" s="58">
        <v>560.0</v>
      </c>
      <c r="DM81" s="58">
        <v>8.0</v>
      </c>
      <c r="DN81" s="58">
        <v>97.332</v>
      </c>
      <c r="DP81" s="5"/>
      <c r="DQ81" s="58">
        <v>8.0</v>
      </c>
      <c r="DR81">
        <f t="shared" si="1"/>
        <v>2</v>
      </c>
      <c r="DS81" s="5"/>
      <c r="DT81" s="5"/>
      <c r="DU81" s="5"/>
      <c r="DV81" s="58">
        <v>165.641</v>
      </c>
      <c r="DW81">
        <f t="shared" si="2"/>
        <v>2.219167844</v>
      </c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</row>
    <row r="82">
      <c r="C82" s="5"/>
      <c r="I82" s="59">
        <f>J10</f>
        <v>9.91328</v>
      </c>
      <c r="J82" s="5">
        <f t="shared" si="84"/>
        <v>13.65886094</v>
      </c>
      <c r="K82" s="5">
        <f t="shared" si="85"/>
        <v>-3.994088325</v>
      </c>
      <c r="L82" s="5">
        <f t="shared" si="86"/>
        <v>-24.40083639</v>
      </c>
      <c r="M82" s="5"/>
      <c r="N82" s="5"/>
      <c r="O82" s="5"/>
      <c r="P82" s="5"/>
      <c r="Q82" s="5"/>
      <c r="R82" s="5"/>
      <c r="S82" s="5"/>
      <c r="T82" s="60"/>
      <c r="V82" s="5"/>
      <c r="X82" s="5"/>
      <c r="Y82" s="5"/>
      <c r="BD82" s="59">
        <v>70.0</v>
      </c>
      <c r="BE82" s="17"/>
      <c r="BF82" s="5">
        <f t="shared" si="72"/>
        <v>4.751400736</v>
      </c>
      <c r="BG82" s="5">
        <f t="shared" si="73"/>
        <v>-13.2604784</v>
      </c>
      <c r="BH82" s="5">
        <f t="shared" si="74"/>
        <v>-33.94394732</v>
      </c>
      <c r="BI82" s="5"/>
      <c r="BJ82" s="5"/>
      <c r="BK82" s="5"/>
      <c r="BL82" s="5"/>
      <c r="BM82" s="5"/>
      <c r="BN82" s="5"/>
      <c r="BO82" s="5"/>
      <c r="BP82" s="60"/>
      <c r="BQ82" s="59"/>
      <c r="BS82" s="5">
        <f t="shared" si="76"/>
        <v>2.938223427</v>
      </c>
      <c r="BT82" s="5">
        <f t="shared" si="77"/>
        <v>-15.57853625</v>
      </c>
      <c r="BU82" s="5">
        <f t="shared" si="78"/>
        <v>-33.65806626</v>
      </c>
      <c r="CA82" s="60"/>
      <c r="CB82" s="17"/>
      <c r="CC82" s="5">
        <f t="shared" si="80"/>
        <v>-0.8668431816</v>
      </c>
      <c r="CD82" s="5">
        <f t="shared" si="81"/>
        <v>-2.980478399</v>
      </c>
      <c r="CE82" s="5">
        <f t="shared" si="82"/>
        <v>-21.35357004</v>
      </c>
      <c r="CF82" s="5"/>
      <c r="CG82" s="5"/>
      <c r="CH82" s="5"/>
      <c r="CI82" s="5"/>
      <c r="CJ82" s="5"/>
      <c r="CK82" s="5"/>
      <c r="CL82" s="5"/>
      <c r="CM82" s="60"/>
      <c r="CN82" s="5"/>
      <c r="CO82" s="5"/>
      <c r="CP82" s="5"/>
      <c r="CQ82" s="5"/>
      <c r="CR82" s="5"/>
      <c r="CS82" s="5"/>
      <c r="CT82" s="5"/>
      <c r="CU82" s="5"/>
      <c r="CV82" s="5"/>
      <c r="CY82" s="42">
        <f t="shared" si="28"/>
        <v>108.7798445</v>
      </c>
      <c r="CZ82">
        <f t="shared" si="29"/>
        <v>-5.275155541</v>
      </c>
      <c r="DD82" s="5"/>
      <c r="DE82" s="5"/>
      <c r="DF82" s="5"/>
      <c r="DG82" s="5"/>
      <c r="DH82" s="5"/>
      <c r="DI82" s="5"/>
      <c r="DJ82" s="61"/>
      <c r="DK82" s="58">
        <v>90.0</v>
      </c>
      <c r="DL82" s="58">
        <v>560.0</v>
      </c>
      <c r="DM82" s="58">
        <v>8.0</v>
      </c>
      <c r="DN82" s="58">
        <v>114.055</v>
      </c>
      <c r="DP82" s="5"/>
      <c r="DQ82" s="58">
        <v>8.0</v>
      </c>
      <c r="DR82">
        <f t="shared" si="1"/>
        <v>2</v>
      </c>
      <c r="DS82" s="5"/>
      <c r="DT82" s="5"/>
      <c r="DU82" s="5"/>
      <c r="DV82" s="58">
        <v>1.414</v>
      </c>
      <c r="DW82">
        <f t="shared" si="2"/>
        <v>0.1504494095</v>
      </c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</row>
    <row r="83">
      <c r="C83" s="5"/>
      <c r="I83" s="17"/>
      <c r="J83" s="5">
        <f t="shared" si="84"/>
        <v>5.622276818</v>
      </c>
      <c r="K83" s="5">
        <f t="shared" si="85"/>
        <v>-10.8433584</v>
      </c>
      <c r="L83" s="5">
        <f t="shared" si="86"/>
        <v>-33.6796757</v>
      </c>
      <c r="M83" s="5"/>
      <c r="N83" s="5"/>
      <c r="O83" s="5"/>
      <c r="P83" s="5"/>
      <c r="Q83" s="5"/>
      <c r="R83" s="5"/>
      <c r="S83" s="5"/>
      <c r="T83" s="60"/>
      <c r="V83" s="5"/>
      <c r="X83" s="5"/>
      <c r="Y83" s="5"/>
      <c r="BD83" s="59">
        <v>80.0</v>
      </c>
      <c r="BE83" s="17"/>
      <c r="BF83" s="5">
        <f t="shared" si="72"/>
        <v>3.396505881</v>
      </c>
      <c r="BG83" s="5">
        <f t="shared" si="73"/>
        <v>-5.318995353</v>
      </c>
      <c r="BH83" s="5">
        <f t="shared" si="74"/>
        <v>-30.98432917</v>
      </c>
      <c r="BI83" s="5"/>
      <c r="BJ83" s="5"/>
      <c r="BK83" s="5"/>
      <c r="BL83" s="5"/>
      <c r="BM83" s="5"/>
      <c r="BN83" s="5"/>
      <c r="BO83" s="5"/>
      <c r="BP83" s="60"/>
      <c r="BQ83" s="59"/>
      <c r="BS83" s="5">
        <f t="shared" si="76"/>
        <v>1.498328573</v>
      </c>
      <c r="BT83" s="5">
        <f t="shared" si="77"/>
        <v>-7.722053208</v>
      </c>
      <c r="BU83" s="5">
        <f t="shared" si="78"/>
        <v>-30.78344811</v>
      </c>
      <c r="CA83" s="60"/>
      <c r="CB83" s="17"/>
      <c r="CC83" s="5">
        <f t="shared" si="80"/>
        <v>-2.221738036</v>
      </c>
      <c r="CD83" s="5">
        <f t="shared" si="81"/>
        <v>4.961004647</v>
      </c>
      <c r="CE83" s="5">
        <f t="shared" si="82"/>
        <v>-18.39395189</v>
      </c>
      <c r="CF83" s="5"/>
      <c r="CG83" s="5"/>
      <c r="CH83" s="5"/>
      <c r="CI83" s="5"/>
      <c r="CJ83" s="5"/>
      <c r="CK83" s="5"/>
      <c r="CL83" s="5"/>
      <c r="CM83" s="60"/>
      <c r="CN83" s="5"/>
      <c r="CO83" s="5"/>
      <c r="CP83" s="5"/>
      <c r="CQ83" s="5"/>
      <c r="CR83" s="5"/>
      <c r="CS83" s="5"/>
      <c r="CT83" s="5"/>
      <c r="CU83" s="5"/>
      <c r="CV83" s="5"/>
      <c r="CY83" s="42">
        <f t="shared" si="28"/>
        <v>124.8818507</v>
      </c>
      <c r="CZ83">
        <f t="shared" si="29"/>
        <v>-0.2491492858</v>
      </c>
      <c r="DD83" s="5"/>
      <c r="DE83" s="5"/>
      <c r="DF83" s="5"/>
      <c r="DG83" s="5"/>
      <c r="DH83" s="5"/>
      <c r="DI83" s="5"/>
      <c r="DJ83" s="61"/>
      <c r="DK83" s="58">
        <v>100.0</v>
      </c>
      <c r="DL83" s="58">
        <v>560.0</v>
      </c>
      <c r="DM83" s="58">
        <v>8.0</v>
      </c>
      <c r="DN83" s="58">
        <v>125.131</v>
      </c>
      <c r="DP83" s="5"/>
      <c r="DQ83" s="58">
        <v>8.0</v>
      </c>
      <c r="DR83">
        <f t="shared" si="1"/>
        <v>2</v>
      </c>
      <c r="DS83" s="5"/>
      <c r="DT83" s="5"/>
      <c r="DU83" s="5"/>
      <c r="DV83" s="58">
        <v>3.641</v>
      </c>
      <c r="DW83">
        <f t="shared" si="2"/>
        <v>0.5612206789</v>
      </c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</row>
    <row r="84">
      <c r="C84" s="5"/>
      <c r="I84" s="17"/>
      <c r="J84" s="5">
        <f t="shared" si="84"/>
        <v>4.347381964</v>
      </c>
      <c r="K84" s="5">
        <f t="shared" si="85"/>
        <v>-2.821875353</v>
      </c>
      <c r="L84" s="5">
        <f t="shared" si="86"/>
        <v>-30.64005755</v>
      </c>
      <c r="M84" s="5"/>
      <c r="N84" s="5"/>
      <c r="O84" s="5"/>
      <c r="P84" s="5"/>
      <c r="Q84" s="5"/>
      <c r="R84" s="5"/>
      <c r="S84" s="5"/>
      <c r="T84" s="60"/>
      <c r="V84" s="5"/>
      <c r="X84" s="5"/>
      <c r="Y84" s="5"/>
      <c r="BD84" s="59">
        <v>90.0</v>
      </c>
      <c r="BE84" s="17"/>
      <c r="BF84" s="5">
        <f t="shared" si="72"/>
        <v>0.9076052464</v>
      </c>
      <c r="BG84" s="5">
        <f t="shared" si="73"/>
        <v>-18.67755807</v>
      </c>
      <c r="BH84" s="5">
        <f t="shared" si="74"/>
        <v>-20.83422406</v>
      </c>
      <c r="BI84" s="5"/>
      <c r="BJ84" s="5"/>
      <c r="BK84" s="5"/>
      <c r="BL84" s="5"/>
      <c r="BM84" s="5"/>
      <c r="BN84" s="5"/>
      <c r="BO84" s="5"/>
      <c r="BP84" s="60"/>
      <c r="BQ84" s="59"/>
      <c r="BS84" s="5">
        <f t="shared" si="76"/>
        <v>-1.075572062</v>
      </c>
      <c r="BT84" s="5">
        <f t="shared" si="77"/>
        <v>-21.16561592</v>
      </c>
      <c r="BU84" s="5">
        <f t="shared" si="78"/>
        <v>-20.71834301</v>
      </c>
      <c r="CA84" s="60"/>
      <c r="CB84" s="17"/>
      <c r="CC84" s="5">
        <f t="shared" si="80"/>
        <v>-4.710638671</v>
      </c>
      <c r="CD84" s="5">
        <f t="shared" si="81"/>
        <v>-8.397558067</v>
      </c>
      <c r="CE84" s="5">
        <f t="shared" si="82"/>
        <v>-8.243846787</v>
      </c>
      <c r="CF84" s="5"/>
      <c r="CG84" s="5"/>
      <c r="CH84" s="5"/>
      <c r="CI84" s="5"/>
      <c r="CJ84" s="5"/>
      <c r="CK84" s="5"/>
      <c r="CL84" s="5"/>
      <c r="CM84" s="60"/>
      <c r="CN84" s="5"/>
      <c r="CO84" s="5"/>
      <c r="CP84" s="5"/>
      <c r="CQ84" s="5"/>
      <c r="CR84" s="5"/>
      <c r="CS84" s="5"/>
      <c r="CT84" s="5"/>
      <c r="CU84" s="5"/>
      <c r="CV84" s="5"/>
      <c r="CY84" s="42">
        <f t="shared" si="28"/>
        <v>141.4689809</v>
      </c>
      <c r="CZ84">
        <f t="shared" si="29"/>
        <v>-3.653019134</v>
      </c>
      <c r="DD84" s="5"/>
      <c r="DE84" s="5"/>
      <c r="DF84" s="5"/>
      <c r="DG84" s="5"/>
      <c r="DH84" s="5"/>
      <c r="DI84" s="5"/>
      <c r="DJ84" s="61"/>
      <c r="DK84" s="58">
        <v>110.0</v>
      </c>
      <c r="DL84" s="58">
        <v>560.0</v>
      </c>
      <c r="DM84" s="58">
        <v>8.0</v>
      </c>
      <c r="DN84" s="58">
        <v>145.122</v>
      </c>
      <c r="DP84" s="5"/>
      <c r="DQ84" s="58">
        <v>8.0</v>
      </c>
      <c r="DR84">
        <f t="shared" si="1"/>
        <v>2</v>
      </c>
      <c r="DS84" s="5"/>
      <c r="DT84" s="5"/>
      <c r="DU84" s="5"/>
      <c r="DV84" s="58">
        <v>3.616</v>
      </c>
      <c r="DW84">
        <f t="shared" si="2"/>
        <v>0.5582284218</v>
      </c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</row>
    <row r="85">
      <c r="C85" s="5"/>
      <c r="I85" s="17"/>
      <c r="J85" s="5">
        <f t="shared" si="84"/>
        <v>1.938481329</v>
      </c>
      <c r="K85" s="5">
        <f t="shared" si="85"/>
        <v>-16.10043807</v>
      </c>
      <c r="L85" s="5">
        <f t="shared" si="86"/>
        <v>-20.40995245</v>
      </c>
      <c r="M85" s="5"/>
      <c r="N85" s="5"/>
      <c r="O85" s="5"/>
      <c r="P85" s="5"/>
      <c r="Q85" s="5"/>
      <c r="R85" s="5"/>
      <c r="S85" s="5"/>
      <c r="T85" s="60"/>
      <c r="V85" s="5"/>
      <c r="X85" s="5"/>
      <c r="Y85" s="5"/>
      <c r="BC85" s="5">
        <v>100.0</v>
      </c>
      <c r="BD85" s="59">
        <v>100.0</v>
      </c>
      <c r="BE85" s="59">
        <f t="shared" ref="BE85:BE86" si="87">BG11</f>
        <v>11.43816</v>
      </c>
      <c r="BF85" s="5">
        <f t="shared" si="72"/>
        <v>4.065592234</v>
      </c>
      <c r="BG85" s="5">
        <f t="shared" si="73"/>
        <v>-11.93617918</v>
      </c>
      <c r="BH85" s="5">
        <f t="shared" si="74"/>
        <v>-47.11710276</v>
      </c>
      <c r="BI85" s="5"/>
      <c r="BJ85" s="5"/>
      <c r="BK85" s="5"/>
      <c r="BL85" s="5"/>
      <c r="BM85" s="5"/>
      <c r="BN85" s="5"/>
      <c r="BO85" s="5"/>
      <c r="BP85" s="60"/>
      <c r="BQ85" s="59"/>
      <c r="BR85" s="5">
        <f t="shared" ref="BR85:BR86" si="88">BT11</f>
        <v>14.53135107</v>
      </c>
      <c r="BS85" s="5">
        <f t="shared" si="76"/>
        <v>1.997414926</v>
      </c>
      <c r="BT85" s="5">
        <f t="shared" si="77"/>
        <v>-14.50923704</v>
      </c>
      <c r="BU85" s="5">
        <f t="shared" si="78"/>
        <v>-47.0862217</v>
      </c>
      <c r="CA85" s="60"/>
      <c r="CB85" s="59">
        <f t="shared" ref="CB85:CB86" si="89">CD11</f>
        <v>16.57816</v>
      </c>
      <c r="CC85" s="5">
        <f t="shared" si="80"/>
        <v>-1.552651683</v>
      </c>
      <c r="CD85" s="5">
        <f t="shared" si="81"/>
        <v>-1.656179184</v>
      </c>
      <c r="CE85" s="5">
        <f t="shared" si="82"/>
        <v>-34.52672548</v>
      </c>
      <c r="CF85" s="5"/>
      <c r="CG85" s="5"/>
      <c r="CH85" s="5"/>
      <c r="CI85" s="5"/>
      <c r="CJ85" s="5"/>
      <c r="CK85" s="5"/>
      <c r="CL85" s="5"/>
      <c r="CM85" s="60"/>
      <c r="CN85" s="5"/>
      <c r="CO85" s="5"/>
      <c r="CP85" s="5"/>
      <c r="CQ85" s="5"/>
      <c r="CR85" s="5"/>
      <c r="CS85" s="5"/>
      <c r="CT85" s="5"/>
      <c r="CU85" s="5"/>
      <c r="CV85" s="5"/>
      <c r="CY85" s="42">
        <f t="shared" si="28"/>
        <v>158.5096906</v>
      </c>
      <c r="CZ85">
        <f t="shared" si="29"/>
        <v>-7.131309388</v>
      </c>
      <c r="DD85" s="5"/>
      <c r="DE85" s="5"/>
      <c r="DF85" s="5"/>
      <c r="DG85" s="5"/>
      <c r="DH85" s="5"/>
      <c r="DI85" s="5"/>
      <c r="DJ85" s="61"/>
      <c r="DK85" s="58">
        <v>120.0</v>
      </c>
      <c r="DL85" s="58">
        <v>560.0</v>
      </c>
      <c r="DM85" s="58">
        <v>8.0</v>
      </c>
      <c r="DN85" s="58">
        <v>165.641</v>
      </c>
      <c r="DP85" s="5"/>
      <c r="DQ85" s="58">
        <v>8.0</v>
      </c>
      <c r="DR85">
        <f t="shared" si="1"/>
        <v>2</v>
      </c>
      <c r="DS85" s="5"/>
      <c r="DT85" s="5"/>
      <c r="DU85" s="5"/>
      <c r="DV85" s="58">
        <v>9.199</v>
      </c>
      <c r="DW85">
        <f t="shared" si="2"/>
        <v>0.9637406189</v>
      </c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</row>
    <row r="86">
      <c r="C86" s="5"/>
      <c r="I86" s="17"/>
      <c r="J86" s="5">
        <f t="shared" si="84"/>
        <v>5.176468317</v>
      </c>
      <c r="K86" s="5">
        <f t="shared" si="85"/>
        <v>-9.279059184</v>
      </c>
      <c r="L86" s="5">
        <f t="shared" si="86"/>
        <v>-46.61283114</v>
      </c>
      <c r="M86" s="5"/>
      <c r="N86" s="5"/>
      <c r="O86" s="5"/>
      <c r="P86" s="5"/>
      <c r="Q86" s="5"/>
      <c r="R86" s="5"/>
      <c r="S86" s="5"/>
      <c r="T86" s="60"/>
      <c r="V86" s="5"/>
      <c r="X86" s="5"/>
      <c r="Y86" s="5"/>
      <c r="BC86" s="5">
        <v>110.0</v>
      </c>
      <c r="BD86" s="59">
        <v>110.0</v>
      </c>
      <c r="BE86" s="83">
        <f t="shared" si="87"/>
        <v>9.67216</v>
      </c>
      <c r="BF86" s="45">
        <f t="shared" si="72"/>
        <v>-1.692091026</v>
      </c>
      <c r="BG86" s="45">
        <f t="shared" si="73"/>
        <v>-9.722863786</v>
      </c>
      <c r="BH86" s="45">
        <f t="shared" si="74"/>
        <v>-38.23910667</v>
      </c>
      <c r="BI86" s="45"/>
      <c r="BJ86" s="45"/>
      <c r="BK86" s="45"/>
      <c r="BL86" s="45"/>
      <c r="BM86" s="45"/>
      <c r="BN86" s="45"/>
      <c r="BO86" s="45"/>
      <c r="BP86" s="86"/>
      <c r="BQ86" s="83"/>
      <c r="BR86" s="45">
        <f t="shared" si="88"/>
        <v>12.68035107</v>
      </c>
      <c r="BS86" s="45">
        <f t="shared" si="76"/>
        <v>-3.845268335</v>
      </c>
      <c r="BT86" s="45">
        <f t="shared" si="77"/>
        <v>-12.38092164</v>
      </c>
      <c r="BU86" s="45">
        <f t="shared" si="78"/>
        <v>-38.29322561</v>
      </c>
      <c r="BV86" s="20"/>
      <c r="BW86" s="20"/>
      <c r="BX86" s="20"/>
      <c r="BY86" s="20"/>
      <c r="BZ86" s="20"/>
      <c r="CA86" s="86"/>
      <c r="CB86" s="83">
        <f t="shared" si="89"/>
        <v>14.81216</v>
      </c>
      <c r="CC86" s="45">
        <f t="shared" si="80"/>
        <v>-7.310334944</v>
      </c>
      <c r="CD86" s="45">
        <f t="shared" si="81"/>
        <v>0.5571362136</v>
      </c>
      <c r="CE86" s="45">
        <f t="shared" si="82"/>
        <v>-25.64872939</v>
      </c>
      <c r="CF86" s="45"/>
      <c r="CG86" s="45"/>
      <c r="CH86" s="45"/>
      <c r="CI86" s="45"/>
      <c r="CJ86" s="45"/>
      <c r="CK86" s="45"/>
      <c r="CL86" s="45"/>
      <c r="CM86" s="86"/>
      <c r="CN86" s="5"/>
      <c r="CO86" s="5"/>
      <c r="CP86" s="5"/>
      <c r="CQ86" s="5"/>
      <c r="CR86" s="5"/>
      <c r="CS86" s="5"/>
      <c r="CT86" s="5"/>
      <c r="CU86" s="5"/>
      <c r="CV86" s="5"/>
      <c r="CY86" s="42">
        <f t="shared" si="28"/>
        <v>0.767027122</v>
      </c>
      <c r="CZ86">
        <f t="shared" si="29"/>
        <v>-0.646972878</v>
      </c>
      <c r="DD86" s="5"/>
      <c r="DE86" s="5"/>
      <c r="DF86" s="5"/>
      <c r="DG86" s="5"/>
      <c r="DH86" s="5"/>
      <c r="DI86" s="5"/>
      <c r="DJ86" s="61"/>
      <c r="DK86" s="58">
        <v>4.0</v>
      </c>
      <c r="DL86" s="58">
        <v>5000.0</v>
      </c>
      <c r="DM86" s="58">
        <v>8.0</v>
      </c>
      <c r="DN86" s="58">
        <v>1.414</v>
      </c>
      <c r="DP86" s="5"/>
      <c r="DQ86" s="58">
        <v>8.0</v>
      </c>
      <c r="DR86">
        <f t="shared" si="1"/>
        <v>2</v>
      </c>
      <c r="DS86" s="5"/>
      <c r="DT86" s="5"/>
      <c r="DU86" s="5"/>
      <c r="DV86" s="58">
        <v>16.834</v>
      </c>
      <c r="DW86">
        <f t="shared" si="2"/>
        <v>1.226187323</v>
      </c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</row>
    <row r="87">
      <c r="C87" s="5"/>
      <c r="I87" s="59">
        <f t="shared" ref="I87:I88" si="90">J11</f>
        <v>8.48328</v>
      </c>
      <c r="J87" s="5">
        <f t="shared" si="84"/>
        <v>-0.5012149436</v>
      </c>
      <c r="K87" s="5">
        <f t="shared" si="85"/>
        <v>-6.985743786</v>
      </c>
      <c r="L87" s="5">
        <f t="shared" si="86"/>
        <v>-37.65483505</v>
      </c>
      <c r="M87" s="5"/>
      <c r="N87" s="5"/>
      <c r="O87" s="5"/>
      <c r="P87" s="5"/>
      <c r="Q87" s="5"/>
      <c r="R87" s="5"/>
      <c r="S87" s="5"/>
      <c r="T87" s="60"/>
      <c r="V87" s="5"/>
      <c r="X87" s="5"/>
      <c r="Y87" s="5"/>
      <c r="BC87" s="5"/>
      <c r="BD87" s="5"/>
      <c r="BE87" s="5"/>
      <c r="CY87" s="42">
        <f t="shared" si="28"/>
        <v>3.596404453</v>
      </c>
      <c r="CZ87">
        <f t="shared" si="29"/>
        <v>-0.04459554661</v>
      </c>
      <c r="DJ87" s="43"/>
      <c r="DK87" s="14">
        <v>8.0</v>
      </c>
      <c r="DL87" s="14">
        <v>5000.0</v>
      </c>
      <c r="DM87" s="14">
        <v>8.0</v>
      </c>
      <c r="DN87" s="14">
        <v>3.641</v>
      </c>
      <c r="DQ87" s="14">
        <v>8.0</v>
      </c>
      <c r="DR87">
        <f t="shared" si="1"/>
        <v>2</v>
      </c>
      <c r="DV87" s="14">
        <v>25.648</v>
      </c>
      <c r="DW87">
        <f t="shared" si="2"/>
        <v>1.409053505</v>
      </c>
    </row>
    <row r="88">
      <c r="C88" s="5"/>
      <c r="I88" s="83">
        <f t="shared" si="90"/>
        <v>6.79728</v>
      </c>
      <c r="J88" s="45">
        <f t="shared" si="84"/>
        <v>-6.706045789</v>
      </c>
      <c r="K88" s="45">
        <f t="shared" si="85"/>
        <v>-20.16926429</v>
      </c>
      <c r="L88" s="45">
        <f t="shared" si="86"/>
        <v>-41.59394822</v>
      </c>
      <c r="M88" s="45"/>
      <c r="N88" s="45"/>
      <c r="O88" s="45"/>
      <c r="P88" s="45"/>
      <c r="Q88" s="45"/>
      <c r="R88" s="45"/>
      <c r="S88" s="45"/>
      <c r="T88" s="86"/>
      <c r="V88" s="5"/>
      <c r="X88" s="5"/>
      <c r="Y88" s="5"/>
      <c r="BC88" s="5"/>
      <c r="BE88" s="5"/>
      <c r="CY88" s="42">
        <f t="shared" si="28"/>
        <v>5.197417471</v>
      </c>
      <c r="CZ88">
        <f t="shared" si="29"/>
        <v>1.581417471</v>
      </c>
      <c r="DJ88" s="43"/>
      <c r="DK88" s="14">
        <v>10.0</v>
      </c>
      <c r="DL88" s="14">
        <v>5000.0</v>
      </c>
      <c r="DM88" s="14">
        <v>8.0</v>
      </c>
      <c r="DN88" s="14">
        <v>3.616</v>
      </c>
      <c r="DQ88" s="14">
        <v>8.0</v>
      </c>
      <c r="DR88">
        <f t="shared" si="1"/>
        <v>2</v>
      </c>
      <c r="DV88" s="14">
        <v>35.898</v>
      </c>
      <c r="DW88">
        <f t="shared" si="2"/>
        <v>1.555070253</v>
      </c>
    </row>
    <row r="89">
      <c r="C89" s="5"/>
      <c r="I89" s="5"/>
      <c r="V89" s="5"/>
      <c r="X89" s="5"/>
      <c r="Y89" s="5"/>
      <c r="BC89" s="5"/>
      <c r="BE89" s="5"/>
      <c r="CY89" s="42">
        <f t="shared" si="28"/>
        <v>14.47819316</v>
      </c>
      <c r="CZ89">
        <f t="shared" si="29"/>
        <v>5.279193164</v>
      </c>
      <c r="DJ89" s="43"/>
      <c r="DK89" s="14">
        <v>20.0</v>
      </c>
      <c r="DL89" s="14">
        <v>5000.0</v>
      </c>
      <c r="DM89" s="14">
        <v>8.0</v>
      </c>
      <c r="DN89" s="14">
        <v>9.199</v>
      </c>
      <c r="DQ89" s="14">
        <v>8.0</v>
      </c>
      <c r="DR89">
        <f t="shared" si="1"/>
        <v>2</v>
      </c>
      <c r="DV89" s="14">
        <v>52.08</v>
      </c>
      <c r="DW89">
        <f t="shared" si="2"/>
        <v>1.716670976</v>
      </c>
    </row>
    <row r="90">
      <c r="C90" s="5"/>
      <c r="I90" s="5"/>
      <c r="V90" s="5"/>
      <c r="X90" s="5"/>
      <c r="Y90" s="5"/>
      <c r="BC90" s="5"/>
      <c r="BE90" s="5"/>
      <c r="CY90" s="42">
        <f t="shared" si="28"/>
        <v>25.30395024</v>
      </c>
      <c r="CZ90">
        <f t="shared" si="29"/>
        <v>8.469950243</v>
      </c>
      <c r="DJ90" s="43"/>
      <c r="DK90" s="14">
        <v>30.0</v>
      </c>
      <c r="DL90" s="14">
        <v>5000.0</v>
      </c>
      <c r="DM90" s="14">
        <v>8.0</v>
      </c>
      <c r="DN90" s="14">
        <v>16.834</v>
      </c>
      <c r="DQ90" s="14">
        <v>8.0</v>
      </c>
      <c r="DR90">
        <f t="shared" si="1"/>
        <v>2</v>
      </c>
      <c r="DV90" s="14">
        <v>53.873</v>
      </c>
      <c r="DW90">
        <f t="shared" si="2"/>
        <v>1.731371161</v>
      </c>
    </row>
    <row r="91">
      <c r="C91" s="5"/>
      <c r="I91" s="5"/>
      <c r="V91" s="5"/>
      <c r="X91" s="5"/>
      <c r="Y91" s="5"/>
      <c r="BC91" s="5"/>
      <c r="BE91" s="5"/>
      <c r="CY91" s="42">
        <f t="shared" si="28"/>
        <v>37.27334939</v>
      </c>
      <c r="CZ91">
        <f t="shared" si="29"/>
        <v>11.62534939</v>
      </c>
      <c r="DJ91" s="43"/>
      <c r="DK91" s="14">
        <v>40.0</v>
      </c>
      <c r="DL91" s="14">
        <v>5000.0</v>
      </c>
      <c r="DM91" s="14">
        <v>8.0</v>
      </c>
      <c r="DN91" s="14">
        <v>25.648</v>
      </c>
      <c r="DQ91" s="14">
        <v>8.0</v>
      </c>
      <c r="DR91">
        <f t="shared" si="1"/>
        <v>2</v>
      </c>
      <c r="DV91" s="14">
        <v>64.391</v>
      </c>
      <c r="DW91">
        <f t="shared" si="2"/>
        <v>1.80882517</v>
      </c>
    </row>
    <row r="92">
      <c r="C92" s="5"/>
      <c r="I92" s="5"/>
      <c r="V92" s="5"/>
      <c r="X92" s="5"/>
      <c r="Y92" s="5"/>
      <c r="BC92" s="5"/>
      <c r="BE92" s="5"/>
      <c r="CY92" s="42">
        <f t="shared" si="28"/>
        <v>50.17206794</v>
      </c>
      <c r="CZ92">
        <f t="shared" si="29"/>
        <v>14.27406794</v>
      </c>
      <c r="DJ92" s="43"/>
      <c r="DK92" s="14">
        <v>50.0</v>
      </c>
      <c r="DL92" s="14">
        <v>5000.0</v>
      </c>
      <c r="DM92" s="14">
        <v>8.0</v>
      </c>
      <c r="DN92" s="14">
        <v>35.898</v>
      </c>
      <c r="DQ92" s="14">
        <v>8.0</v>
      </c>
      <c r="DR92">
        <f t="shared" si="1"/>
        <v>2</v>
      </c>
      <c r="DV92" s="14">
        <v>79.672</v>
      </c>
      <c r="DW92">
        <f t="shared" si="2"/>
        <v>1.901305719</v>
      </c>
    </row>
    <row r="93">
      <c r="C93" s="5"/>
      <c r="I93" s="5"/>
      <c r="V93" s="5"/>
      <c r="X93" s="5"/>
      <c r="Y93" s="5"/>
      <c r="BE93" s="5"/>
      <c r="CY93" s="42">
        <f t="shared" si="28"/>
        <v>63.86324145</v>
      </c>
      <c r="CZ93">
        <f t="shared" si="29"/>
        <v>11.78324145</v>
      </c>
      <c r="DJ93" s="43"/>
      <c r="DK93" s="14">
        <v>60.0</v>
      </c>
      <c r="DL93" s="14">
        <v>5000.0</v>
      </c>
      <c r="DM93" s="14">
        <v>8.0</v>
      </c>
      <c r="DN93" s="14">
        <v>52.08</v>
      </c>
      <c r="DQ93" s="14">
        <v>8.0</v>
      </c>
      <c r="DR93">
        <f t="shared" si="1"/>
        <v>2</v>
      </c>
      <c r="DV93" s="14">
        <v>88.804</v>
      </c>
      <c r="DW93">
        <f t="shared" si="2"/>
        <v>1.948432528</v>
      </c>
    </row>
    <row r="94">
      <c r="C94" s="5"/>
      <c r="V94" s="5"/>
      <c r="X94" s="5"/>
      <c r="Y94" s="5"/>
      <c r="CY94" s="42">
        <f t="shared" si="28"/>
        <v>78.250597</v>
      </c>
      <c r="CZ94">
        <f t="shared" si="29"/>
        <v>24.377597</v>
      </c>
      <c r="DJ94" s="43"/>
      <c r="DK94" s="14">
        <v>70.0</v>
      </c>
      <c r="DL94" s="14">
        <v>5000.0</v>
      </c>
      <c r="DM94" s="14">
        <v>8.0</v>
      </c>
      <c r="DN94" s="14">
        <v>53.873</v>
      </c>
      <c r="DQ94" s="14">
        <v>8.0</v>
      </c>
      <c r="DR94">
        <f t="shared" si="1"/>
        <v>2</v>
      </c>
      <c r="DV94" s="14">
        <v>98.642</v>
      </c>
      <c r="DW94">
        <f t="shared" si="2"/>
        <v>1.994061869</v>
      </c>
    </row>
    <row r="95">
      <c r="C95" s="5"/>
      <c r="V95" s="5"/>
      <c r="X95" s="5"/>
      <c r="Y95" s="5"/>
      <c r="CY95" s="42">
        <f t="shared" si="28"/>
        <v>93.26211204</v>
      </c>
      <c r="CZ95">
        <f t="shared" si="29"/>
        <v>28.87111204</v>
      </c>
      <c r="DJ95" s="43"/>
      <c r="DK95" s="14">
        <v>80.0</v>
      </c>
      <c r="DL95" s="14">
        <v>5000.0</v>
      </c>
      <c r="DM95" s="14">
        <v>8.0</v>
      </c>
      <c r="DN95" s="14">
        <v>64.391</v>
      </c>
      <c r="DQ95" s="14">
        <v>8.0</v>
      </c>
      <c r="DR95">
        <f t="shared" si="1"/>
        <v>2</v>
      </c>
      <c r="DV95" s="14">
        <v>113.659</v>
      </c>
      <c r="DW95">
        <f t="shared" si="2"/>
        <v>2.055603831</v>
      </c>
    </row>
    <row r="96">
      <c r="C96" s="5"/>
      <c r="V96" s="5"/>
      <c r="X96" s="5"/>
      <c r="Y96" s="5"/>
      <c r="CY96" s="42">
        <f t="shared" si="28"/>
        <v>108.8415421</v>
      </c>
      <c r="CZ96">
        <f t="shared" si="29"/>
        <v>29.16954214</v>
      </c>
      <c r="DJ96" s="43"/>
      <c r="DK96" s="14">
        <v>90.0</v>
      </c>
      <c r="DL96" s="14">
        <v>5000.0</v>
      </c>
      <c r="DM96" s="14">
        <v>8.0</v>
      </c>
      <c r="DN96" s="14">
        <v>79.672</v>
      </c>
      <c r="DQ96" s="14">
        <v>8.0</v>
      </c>
      <c r="DR96">
        <f t="shared" si="1"/>
        <v>2</v>
      </c>
      <c r="DV96" s="14">
        <v>1.414</v>
      </c>
      <c r="DW96">
        <f t="shared" si="2"/>
        <v>0.1504494095</v>
      </c>
    </row>
    <row r="97">
      <c r="C97" s="5"/>
      <c r="V97" s="5"/>
      <c r="X97" s="5"/>
      <c r="Y97" s="5"/>
      <c r="CY97" s="42">
        <f t="shared" si="28"/>
        <v>124.9435484</v>
      </c>
      <c r="CZ97">
        <f t="shared" si="29"/>
        <v>36.1395484</v>
      </c>
      <c r="DJ97" s="43"/>
      <c r="DK97" s="14">
        <v>100.0</v>
      </c>
      <c r="DL97" s="14">
        <v>5000.0</v>
      </c>
      <c r="DM97" s="14">
        <v>8.0</v>
      </c>
      <c r="DN97" s="14">
        <v>88.804</v>
      </c>
      <c r="DQ97" s="14">
        <v>8.0</v>
      </c>
      <c r="DR97">
        <f t="shared" si="1"/>
        <v>2</v>
      </c>
      <c r="DV97" s="14">
        <v>3.742</v>
      </c>
      <c r="DW97">
        <f t="shared" si="2"/>
        <v>0.5731037832</v>
      </c>
    </row>
    <row r="98">
      <c r="C98" s="5"/>
      <c r="V98" s="5"/>
      <c r="X98" s="5"/>
      <c r="Y98" s="5"/>
      <c r="CY98" s="42">
        <f t="shared" si="28"/>
        <v>141.5306786</v>
      </c>
      <c r="CZ98">
        <f t="shared" si="29"/>
        <v>42.88867855</v>
      </c>
      <c r="DJ98" s="43"/>
      <c r="DK98" s="14">
        <v>110.0</v>
      </c>
      <c r="DL98" s="14">
        <v>5000.0</v>
      </c>
      <c r="DM98" s="14">
        <v>8.0</v>
      </c>
      <c r="DN98" s="14">
        <v>98.642</v>
      </c>
      <c r="DQ98" s="14">
        <v>8.0</v>
      </c>
      <c r="DR98">
        <f t="shared" si="1"/>
        <v>2</v>
      </c>
      <c r="DV98" s="14">
        <v>4.494</v>
      </c>
      <c r="DW98">
        <f t="shared" si="2"/>
        <v>0.6526330681</v>
      </c>
    </row>
    <row r="99">
      <c r="C99" s="5"/>
      <c r="V99" s="5"/>
      <c r="X99" s="5"/>
      <c r="Y99" s="5"/>
      <c r="CY99" s="42">
        <f t="shared" si="28"/>
        <v>158.5713883</v>
      </c>
      <c r="CZ99">
        <f t="shared" si="29"/>
        <v>44.9123883</v>
      </c>
      <c r="DJ99" s="43"/>
      <c r="DK99" s="14">
        <v>120.0</v>
      </c>
      <c r="DL99" s="14">
        <v>5000.0</v>
      </c>
      <c r="DM99" s="14">
        <v>8.0</v>
      </c>
      <c r="DN99" s="14">
        <v>113.659</v>
      </c>
      <c r="DQ99" s="14">
        <v>8.0</v>
      </c>
      <c r="DR99">
        <f t="shared" si="1"/>
        <v>2</v>
      </c>
      <c r="DV99" s="14">
        <v>10.723</v>
      </c>
      <c r="DW99">
        <f t="shared" si="2"/>
        <v>1.030316306</v>
      </c>
    </row>
    <row r="100">
      <c r="C100" s="5"/>
      <c r="V100" s="5"/>
      <c r="X100" s="5"/>
      <c r="Y100" s="5"/>
      <c r="CY100" s="42">
        <f t="shared" si="28"/>
        <v>0.836506497</v>
      </c>
      <c r="CZ100">
        <f t="shared" si="29"/>
        <v>-0.577493503</v>
      </c>
      <c r="DJ100" s="43"/>
      <c r="DK100" s="14">
        <v>4.0</v>
      </c>
      <c r="DL100" s="14">
        <v>10000.0</v>
      </c>
      <c r="DM100" s="14">
        <v>8.0</v>
      </c>
      <c r="DN100" s="14">
        <v>1.414</v>
      </c>
      <c r="DQ100" s="14">
        <v>8.0</v>
      </c>
      <c r="DR100">
        <f t="shared" si="1"/>
        <v>2</v>
      </c>
      <c r="DV100" s="14">
        <v>19.396</v>
      </c>
      <c r="DW100">
        <f t="shared" si="2"/>
        <v>1.287712175</v>
      </c>
    </row>
    <row r="101">
      <c r="C101" s="5"/>
      <c r="V101" s="5"/>
      <c r="X101" s="5"/>
      <c r="Y101" s="5"/>
      <c r="CY101" s="42">
        <f t="shared" si="28"/>
        <v>3.665883828</v>
      </c>
      <c r="CZ101">
        <f t="shared" si="29"/>
        <v>-0.07611617161</v>
      </c>
      <c r="DJ101" s="43"/>
      <c r="DK101" s="14">
        <v>8.0</v>
      </c>
      <c r="DL101" s="14">
        <v>10000.0</v>
      </c>
      <c r="DM101" s="14">
        <v>8.0</v>
      </c>
      <c r="DN101" s="14">
        <v>3.742</v>
      </c>
      <c r="DQ101" s="14">
        <v>8.0</v>
      </c>
      <c r="DR101">
        <f t="shared" si="1"/>
        <v>2</v>
      </c>
      <c r="DV101" s="14">
        <v>25.207</v>
      </c>
      <c r="DW101">
        <f t="shared" si="2"/>
        <v>1.401521161</v>
      </c>
    </row>
    <row r="102">
      <c r="C102" s="5"/>
      <c r="V102" s="5"/>
      <c r="X102" s="5"/>
      <c r="Y102" s="5"/>
      <c r="CY102" s="42">
        <f t="shared" si="28"/>
        <v>5.266896846</v>
      </c>
      <c r="CZ102">
        <f t="shared" si="29"/>
        <v>0.7728968463</v>
      </c>
      <c r="DJ102" s="43"/>
      <c r="DK102" s="14">
        <v>10.0</v>
      </c>
      <c r="DL102" s="14">
        <v>10000.0</v>
      </c>
      <c r="DM102" s="14">
        <v>8.0</v>
      </c>
      <c r="DN102" s="14">
        <v>4.494</v>
      </c>
      <c r="DQ102" s="14">
        <v>8.0</v>
      </c>
      <c r="DR102">
        <f t="shared" si="1"/>
        <v>2</v>
      </c>
      <c r="DV102" s="14">
        <v>32.882</v>
      </c>
      <c r="DW102">
        <f t="shared" si="2"/>
        <v>1.516958225</v>
      </c>
    </row>
    <row r="103">
      <c r="C103" s="5"/>
      <c r="V103" s="5"/>
      <c r="X103" s="5"/>
      <c r="Y103" s="5"/>
      <c r="CY103" s="42">
        <f t="shared" si="28"/>
        <v>14.54767254</v>
      </c>
      <c r="CZ103">
        <f t="shared" si="29"/>
        <v>3.824672539</v>
      </c>
      <c r="DJ103" s="43"/>
      <c r="DK103" s="14">
        <v>20.0</v>
      </c>
      <c r="DL103" s="14">
        <v>10000.0</v>
      </c>
      <c r="DM103" s="14">
        <v>8.0</v>
      </c>
      <c r="DN103" s="14">
        <v>10.723</v>
      </c>
      <c r="DQ103" s="14">
        <v>8.0</v>
      </c>
      <c r="DR103">
        <f t="shared" si="1"/>
        <v>2</v>
      </c>
      <c r="DV103" s="14">
        <v>40.884</v>
      </c>
      <c r="DW103">
        <f t="shared" si="2"/>
        <v>1.61155338</v>
      </c>
    </row>
    <row r="104">
      <c r="C104" s="5"/>
      <c r="V104" s="5"/>
      <c r="X104" s="5"/>
      <c r="Y104" s="5"/>
      <c r="CY104" s="42">
        <f t="shared" si="28"/>
        <v>25.37342962</v>
      </c>
      <c r="CZ104">
        <f t="shared" si="29"/>
        <v>5.977429618</v>
      </c>
      <c r="DJ104" s="43"/>
      <c r="DK104" s="14">
        <v>30.0</v>
      </c>
      <c r="DL104" s="14">
        <v>10000.0</v>
      </c>
      <c r="DM104" s="14">
        <v>8.0</v>
      </c>
      <c r="DN104" s="14">
        <v>19.396</v>
      </c>
      <c r="DQ104" s="14">
        <v>8.0</v>
      </c>
      <c r="DR104">
        <f t="shared" si="1"/>
        <v>2</v>
      </c>
      <c r="DV104" s="14">
        <v>53.647</v>
      </c>
      <c r="DW104">
        <f t="shared" si="2"/>
        <v>1.729545441</v>
      </c>
    </row>
    <row r="105">
      <c r="C105" s="5"/>
      <c r="V105" s="5"/>
      <c r="X105" s="5"/>
      <c r="Y105" s="5"/>
      <c r="CY105" s="42">
        <f t="shared" si="28"/>
        <v>37.34282877</v>
      </c>
      <c r="CZ105">
        <f t="shared" si="29"/>
        <v>12.13582877</v>
      </c>
      <c r="DJ105" s="43"/>
      <c r="DK105" s="14">
        <v>40.0</v>
      </c>
      <c r="DL105" s="14">
        <v>10000.0</v>
      </c>
      <c r="DM105" s="14">
        <v>8.0</v>
      </c>
      <c r="DN105" s="14">
        <v>25.207</v>
      </c>
      <c r="DQ105" s="14">
        <v>8.0</v>
      </c>
      <c r="DR105">
        <f t="shared" si="1"/>
        <v>2</v>
      </c>
      <c r="DV105" s="14">
        <v>60.109</v>
      </c>
      <c r="DW105">
        <f t="shared" si="2"/>
        <v>1.778939503</v>
      </c>
    </row>
    <row r="106">
      <c r="C106" s="5"/>
      <c r="V106" s="5"/>
      <c r="X106" s="5"/>
      <c r="Y106" s="5"/>
      <c r="CY106" s="42">
        <f t="shared" si="28"/>
        <v>50.24154732</v>
      </c>
      <c r="CZ106">
        <f t="shared" si="29"/>
        <v>17.35954732</v>
      </c>
      <c r="DJ106" s="43"/>
      <c r="DK106" s="14">
        <v>50.0</v>
      </c>
      <c r="DL106" s="14">
        <v>10000.0</v>
      </c>
      <c r="DM106" s="14">
        <v>8.0</v>
      </c>
      <c r="DN106" s="14">
        <v>32.882</v>
      </c>
      <c r="DQ106" s="14">
        <v>8.0</v>
      </c>
      <c r="DR106">
        <f t="shared" si="1"/>
        <v>2</v>
      </c>
      <c r="DV106" s="14">
        <v>72.991</v>
      </c>
      <c r="DW106">
        <f t="shared" si="2"/>
        <v>1.863269314</v>
      </c>
    </row>
    <row r="107">
      <c r="C107" s="5"/>
      <c r="V107" s="5"/>
      <c r="X107" s="5"/>
      <c r="Y107" s="5"/>
      <c r="CY107" s="42">
        <f t="shared" si="28"/>
        <v>63.93272083</v>
      </c>
      <c r="CZ107">
        <f t="shared" si="29"/>
        <v>23.04872083</v>
      </c>
      <c r="DJ107" s="43"/>
      <c r="DK107" s="14">
        <v>60.0</v>
      </c>
      <c r="DL107" s="14">
        <v>10000.0</v>
      </c>
      <c r="DM107" s="14">
        <v>8.0</v>
      </c>
      <c r="DN107" s="14">
        <v>40.884</v>
      </c>
      <c r="DQ107" s="14">
        <v>8.0</v>
      </c>
      <c r="DR107">
        <f t="shared" si="1"/>
        <v>2</v>
      </c>
      <c r="DV107" s="14">
        <v>83.667</v>
      </c>
      <c r="DW107">
        <f t="shared" si="2"/>
        <v>1.922554197</v>
      </c>
    </row>
    <row r="108">
      <c r="C108" s="5"/>
      <c r="V108" s="5"/>
      <c r="X108" s="5"/>
      <c r="Y108" s="5"/>
      <c r="CY108" s="42">
        <f t="shared" si="28"/>
        <v>78.32007637</v>
      </c>
      <c r="CZ108">
        <f t="shared" si="29"/>
        <v>24.67307637</v>
      </c>
      <c r="DJ108" s="43"/>
      <c r="DK108" s="14">
        <v>70.0</v>
      </c>
      <c r="DL108" s="14">
        <v>10000.0</v>
      </c>
      <c r="DM108" s="14">
        <v>8.0</v>
      </c>
      <c r="DN108" s="14">
        <v>53.647</v>
      </c>
      <c r="DQ108" s="14">
        <v>8.0</v>
      </c>
      <c r="DR108">
        <f t="shared" si="1"/>
        <v>2</v>
      </c>
      <c r="DV108" s="14">
        <v>98.97</v>
      </c>
      <c r="DW108">
        <f t="shared" si="2"/>
        <v>1.99550357</v>
      </c>
    </row>
    <row r="109">
      <c r="C109" s="5"/>
      <c r="V109" s="5"/>
      <c r="X109" s="5"/>
      <c r="Y109" s="5"/>
      <c r="CY109" s="42">
        <f t="shared" si="28"/>
        <v>93.33159142</v>
      </c>
      <c r="CZ109">
        <f t="shared" si="29"/>
        <v>33.22259142</v>
      </c>
      <c r="DJ109" s="43"/>
      <c r="DK109" s="14">
        <v>80.0</v>
      </c>
      <c r="DL109" s="14">
        <v>10000.0</v>
      </c>
      <c r="DM109" s="14">
        <v>8.0</v>
      </c>
      <c r="DN109" s="14">
        <v>60.109</v>
      </c>
      <c r="DQ109" s="14">
        <v>8.0</v>
      </c>
      <c r="DR109">
        <f t="shared" si="1"/>
        <v>2</v>
      </c>
      <c r="DV109" s="14">
        <v>107.163</v>
      </c>
      <c r="DW109">
        <f t="shared" si="2"/>
        <v>2.030044863</v>
      </c>
    </row>
    <row r="110">
      <c r="C110" s="5"/>
      <c r="V110" s="5"/>
      <c r="X110" s="5"/>
      <c r="Y110" s="5"/>
      <c r="CY110" s="42">
        <f t="shared" si="28"/>
        <v>108.9110215</v>
      </c>
      <c r="CZ110">
        <f t="shared" si="29"/>
        <v>35.92002152</v>
      </c>
      <c r="DJ110" s="43"/>
      <c r="DK110" s="14">
        <v>90.0</v>
      </c>
      <c r="DL110" s="14">
        <v>10000.0</v>
      </c>
      <c r="DM110" s="14">
        <v>8.0</v>
      </c>
      <c r="DN110" s="14">
        <v>72.991</v>
      </c>
      <c r="DQ110" s="14">
        <v>8.0</v>
      </c>
      <c r="DR110">
        <f t="shared" si="1"/>
        <v>2</v>
      </c>
      <c r="DV110" s="14">
        <v>1.414</v>
      </c>
      <c r="DW110">
        <f t="shared" si="2"/>
        <v>0.1504494095</v>
      </c>
    </row>
    <row r="111">
      <c r="C111" s="5"/>
      <c r="V111" s="5"/>
      <c r="X111" s="5"/>
      <c r="Y111" s="5"/>
      <c r="CY111" s="42">
        <f t="shared" si="28"/>
        <v>125.0130278</v>
      </c>
      <c r="CZ111">
        <f t="shared" si="29"/>
        <v>41.34602777</v>
      </c>
      <c r="DJ111" s="43"/>
      <c r="DK111" s="14">
        <v>100.0</v>
      </c>
      <c r="DL111" s="14">
        <v>10000.0</v>
      </c>
      <c r="DM111" s="14">
        <v>8.0</v>
      </c>
      <c r="DN111" s="14">
        <v>83.667</v>
      </c>
      <c r="DQ111" s="14">
        <v>8.0</v>
      </c>
      <c r="DR111">
        <f t="shared" si="1"/>
        <v>2</v>
      </c>
      <c r="DV111" s="14">
        <v>3.742</v>
      </c>
      <c r="DW111">
        <f t="shared" si="2"/>
        <v>0.5731037832</v>
      </c>
    </row>
    <row r="112">
      <c r="C112" s="5"/>
      <c r="V112" s="5"/>
      <c r="X112" s="5"/>
      <c r="Y112" s="5"/>
      <c r="CY112" s="42">
        <f t="shared" si="28"/>
        <v>141.6001579</v>
      </c>
      <c r="CZ112">
        <f t="shared" si="29"/>
        <v>42.63015793</v>
      </c>
      <c r="DJ112" s="43"/>
      <c r="DK112" s="14">
        <v>110.0</v>
      </c>
      <c r="DL112" s="14">
        <v>10000.0</v>
      </c>
      <c r="DM112" s="14">
        <v>8.0</v>
      </c>
      <c r="DN112" s="14">
        <v>98.97</v>
      </c>
      <c r="DQ112" s="14">
        <v>8.0</v>
      </c>
      <c r="DR112">
        <f t="shared" si="1"/>
        <v>2</v>
      </c>
      <c r="DV112" s="14">
        <v>3.577</v>
      </c>
      <c r="DW112">
        <f t="shared" si="2"/>
        <v>0.5535189401</v>
      </c>
    </row>
    <row r="113">
      <c r="C113" s="5"/>
      <c r="V113" s="5"/>
      <c r="X113" s="5"/>
      <c r="Y113" s="5"/>
      <c r="CY113" s="42">
        <f t="shared" si="28"/>
        <v>158.6408677</v>
      </c>
      <c r="CZ113">
        <f t="shared" si="29"/>
        <v>51.47786767</v>
      </c>
      <c r="DJ113" s="43"/>
      <c r="DK113" s="14">
        <v>120.0</v>
      </c>
      <c r="DL113" s="14">
        <v>10000.0</v>
      </c>
      <c r="DM113" s="14">
        <v>8.0</v>
      </c>
      <c r="DN113" s="14">
        <v>107.163</v>
      </c>
      <c r="DQ113" s="14">
        <v>8.0</v>
      </c>
      <c r="DR113">
        <f t="shared" si="1"/>
        <v>2</v>
      </c>
      <c r="DV113" s="14">
        <v>11.942</v>
      </c>
      <c r="DW113">
        <f t="shared" si="2"/>
        <v>1.077077067</v>
      </c>
    </row>
    <row r="114">
      <c r="C114" s="5"/>
      <c r="V114" s="5"/>
      <c r="X114" s="5"/>
      <c r="Y114" s="5"/>
      <c r="CY114" s="42">
        <f t="shared" si="28"/>
        <v>2.087135247</v>
      </c>
      <c r="CZ114">
        <f t="shared" si="29"/>
        <v>0.673135247</v>
      </c>
      <c r="DJ114" s="43"/>
      <c r="DK114" s="14">
        <v>4.0</v>
      </c>
      <c r="DL114" s="14">
        <v>100000.0</v>
      </c>
      <c r="DM114" s="14">
        <v>8.0</v>
      </c>
      <c r="DN114" s="14">
        <v>1.414</v>
      </c>
      <c r="DQ114" s="14">
        <v>8.0</v>
      </c>
      <c r="DR114">
        <f t="shared" si="1"/>
        <v>2</v>
      </c>
      <c r="DV114" s="14">
        <v>17.934</v>
      </c>
      <c r="DW114">
        <f t="shared" si="2"/>
        <v>1.253677165</v>
      </c>
    </row>
    <row r="115">
      <c r="C115" s="5"/>
      <c r="V115" s="5"/>
      <c r="X115" s="5"/>
      <c r="Y115" s="5"/>
      <c r="CY115" s="42">
        <f t="shared" si="28"/>
        <v>4.916512578</v>
      </c>
      <c r="CZ115">
        <f t="shared" si="29"/>
        <v>1.174512578</v>
      </c>
      <c r="DJ115" s="43"/>
      <c r="DK115" s="14">
        <v>8.0</v>
      </c>
      <c r="DL115" s="14">
        <v>100000.0</v>
      </c>
      <c r="DM115" s="14">
        <v>8.0</v>
      </c>
      <c r="DN115" s="14">
        <v>3.742</v>
      </c>
      <c r="DQ115" s="14">
        <v>8.0</v>
      </c>
      <c r="DR115">
        <f t="shared" si="1"/>
        <v>2</v>
      </c>
      <c r="DV115" s="14">
        <v>25.509</v>
      </c>
      <c r="DW115">
        <f t="shared" si="2"/>
        <v>1.406693434</v>
      </c>
    </row>
    <row r="116">
      <c r="C116" s="5"/>
      <c r="V116" s="5"/>
      <c r="X116" s="5"/>
      <c r="Y116" s="5"/>
      <c r="CY116" s="42">
        <f t="shared" si="28"/>
        <v>6.517525596</v>
      </c>
      <c r="CZ116">
        <f t="shared" si="29"/>
        <v>2.940525596</v>
      </c>
      <c r="DJ116" s="43"/>
      <c r="DK116" s="14">
        <v>10.0</v>
      </c>
      <c r="DL116" s="14">
        <v>100000.0</v>
      </c>
      <c r="DM116" s="14">
        <v>8.0</v>
      </c>
      <c r="DN116" s="14">
        <v>3.577</v>
      </c>
      <c r="DQ116" s="14">
        <v>8.0</v>
      </c>
      <c r="DR116">
        <f t="shared" si="1"/>
        <v>2</v>
      </c>
      <c r="DV116" s="14">
        <v>33.286</v>
      </c>
      <c r="DW116">
        <f t="shared" si="2"/>
        <v>1.522261609</v>
      </c>
    </row>
    <row r="117">
      <c r="C117" s="5"/>
      <c r="V117" s="5"/>
      <c r="X117" s="5"/>
      <c r="Y117" s="5"/>
      <c r="CY117" s="42">
        <f t="shared" si="28"/>
        <v>15.79830129</v>
      </c>
      <c r="CZ117">
        <f t="shared" si="29"/>
        <v>3.856301289</v>
      </c>
      <c r="DJ117" s="43"/>
      <c r="DK117" s="14">
        <v>20.0</v>
      </c>
      <c r="DL117" s="14">
        <v>100000.0</v>
      </c>
      <c r="DM117" s="14">
        <v>8.0</v>
      </c>
      <c r="DN117" s="14">
        <v>11.942</v>
      </c>
      <c r="DQ117" s="14">
        <v>8.0</v>
      </c>
      <c r="DR117">
        <f t="shared" si="1"/>
        <v>2</v>
      </c>
      <c r="DV117" s="14">
        <v>44.191</v>
      </c>
      <c r="DW117">
        <f t="shared" si="2"/>
        <v>1.645333829</v>
      </c>
    </row>
    <row r="118">
      <c r="C118" s="5"/>
      <c r="V118" s="5"/>
      <c r="X118" s="5"/>
      <c r="Y118" s="5"/>
      <c r="CY118" s="42">
        <f t="shared" si="28"/>
        <v>26.62405837</v>
      </c>
      <c r="CZ118">
        <f t="shared" si="29"/>
        <v>8.690058368</v>
      </c>
      <c r="DJ118" s="43"/>
      <c r="DK118" s="14">
        <v>30.0</v>
      </c>
      <c r="DL118" s="14">
        <v>100000.0</v>
      </c>
      <c r="DM118" s="14">
        <v>8.0</v>
      </c>
      <c r="DN118" s="14">
        <v>17.934</v>
      </c>
      <c r="DQ118" s="14">
        <v>8.0</v>
      </c>
      <c r="DR118">
        <f t="shared" si="1"/>
        <v>2</v>
      </c>
      <c r="DV118" s="14">
        <v>55.356</v>
      </c>
      <c r="DW118">
        <f t="shared" si="2"/>
        <v>1.743164701</v>
      </c>
    </row>
    <row r="119">
      <c r="C119" s="5"/>
      <c r="V119" s="5"/>
      <c r="X119" s="5"/>
      <c r="Y119" s="5"/>
      <c r="CY119" s="42">
        <f t="shared" si="28"/>
        <v>38.59345752</v>
      </c>
      <c r="CZ119">
        <f t="shared" si="29"/>
        <v>13.08445752</v>
      </c>
      <c r="DJ119" s="43"/>
      <c r="DK119" s="14">
        <v>40.0</v>
      </c>
      <c r="DL119" s="14">
        <v>100000.0</v>
      </c>
      <c r="DM119" s="14">
        <v>8.0</v>
      </c>
      <c r="DN119" s="14">
        <v>25.509</v>
      </c>
      <c r="DQ119" s="14">
        <v>8.0</v>
      </c>
      <c r="DR119">
        <f t="shared" si="1"/>
        <v>2</v>
      </c>
      <c r="DV119" s="14">
        <v>64.639</v>
      </c>
      <c r="DW119">
        <f t="shared" si="2"/>
        <v>1.810494629</v>
      </c>
    </row>
    <row r="120">
      <c r="C120" s="5"/>
      <c r="V120" s="5"/>
      <c r="X120" s="5"/>
      <c r="Y120" s="5"/>
      <c r="CY120" s="42">
        <f t="shared" si="28"/>
        <v>51.49217607</v>
      </c>
      <c r="CZ120">
        <f t="shared" si="29"/>
        <v>18.20617607</v>
      </c>
      <c r="DJ120" s="43"/>
      <c r="DK120" s="14">
        <v>50.0</v>
      </c>
      <c r="DL120" s="14">
        <v>100000.0</v>
      </c>
      <c r="DM120" s="14">
        <v>8.0</v>
      </c>
      <c r="DN120" s="14">
        <v>33.286</v>
      </c>
      <c r="DQ120" s="14">
        <v>8.0</v>
      </c>
      <c r="DR120">
        <f t="shared" si="1"/>
        <v>2</v>
      </c>
      <c r="DV120" s="14">
        <v>71.084</v>
      </c>
      <c r="DW120">
        <f t="shared" si="2"/>
        <v>1.851771858</v>
      </c>
    </row>
    <row r="121">
      <c r="C121" s="5"/>
      <c r="V121" s="5"/>
      <c r="X121" s="5"/>
      <c r="Y121" s="5"/>
      <c r="CY121" s="42">
        <f t="shared" si="28"/>
        <v>65.18334958</v>
      </c>
      <c r="CZ121">
        <f t="shared" si="29"/>
        <v>20.99234958</v>
      </c>
      <c r="DJ121" s="43"/>
      <c r="DK121" s="14">
        <v>60.0</v>
      </c>
      <c r="DL121" s="14">
        <v>100000.0</v>
      </c>
      <c r="DM121" s="14">
        <v>8.0</v>
      </c>
      <c r="DN121" s="14">
        <v>44.191</v>
      </c>
      <c r="DQ121" s="14">
        <v>8.0</v>
      </c>
      <c r="DR121">
        <f t="shared" si="1"/>
        <v>2</v>
      </c>
      <c r="DV121" s="14">
        <v>89.427</v>
      </c>
      <c r="DW121">
        <f t="shared" si="2"/>
        <v>1.951468662</v>
      </c>
    </row>
    <row r="122">
      <c r="C122" s="5"/>
      <c r="V122" s="5"/>
      <c r="X122" s="5"/>
      <c r="Y122" s="5"/>
      <c r="CY122" s="42">
        <f t="shared" si="28"/>
        <v>79.57070512</v>
      </c>
      <c r="CZ122">
        <f t="shared" si="29"/>
        <v>24.21470512</v>
      </c>
      <c r="DJ122" s="43"/>
      <c r="DK122" s="14">
        <v>70.0</v>
      </c>
      <c r="DL122" s="14">
        <v>100000.0</v>
      </c>
      <c r="DM122" s="14">
        <v>8.0</v>
      </c>
      <c r="DN122" s="14">
        <v>55.356</v>
      </c>
      <c r="DQ122" s="14">
        <v>8.0</v>
      </c>
      <c r="DR122">
        <f t="shared" si="1"/>
        <v>2</v>
      </c>
      <c r="DV122" s="14">
        <v>96.37</v>
      </c>
      <c r="DW122">
        <f t="shared" si="2"/>
        <v>1.983941859</v>
      </c>
    </row>
    <row r="123">
      <c r="C123" s="5"/>
      <c r="V123" s="5"/>
      <c r="X123" s="5"/>
      <c r="Y123" s="5"/>
      <c r="CY123" s="42">
        <f t="shared" si="28"/>
        <v>94.58222017</v>
      </c>
      <c r="CZ123">
        <f t="shared" si="29"/>
        <v>29.94322017</v>
      </c>
      <c r="DJ123" s="43"/>
      <c r="DK123" s="14">
        <v>80.0</v>
      </c>
      <c r="DL123" s="14">
        <v>100000.0</v>
      </c>
      <c r="DM123" s="14">
        <v>8.0</v>
      </c>
      <c r="DN123" s="14">
        <v>64.639</v>
      </c>
      <c r="DQ123" s="14">
        <v>8.0</v>
      </c>
      <c r="DR123">
        <f t="shared" si="1"/>
        <v>2</v>
      </c>
      <c r="DV123" s="14">
        <v>94.943</v>
      </c>
      <c r="DW123">
        <f t="shared" si="2"/>
        <v>1.97746295</v>
      </c>
    </row>
    <row r="124">
      <c r="C124" s="5"/>
      <c r="V124" s="5"/>
      <c r="X124" s="5"/>
      <c r="Y124" s="5"/>
      <c r="CY124" s="42">
        <f t="shared" si="28"/>
        <v>110.1616503</v>
      </c>
      <c r="CZ124">
        <f t="shared" si="29"/>
        <v>39.07765027</v>
      </c>
      <c r="DJ124" s="43"/>
      <c r="DK124" s="14">
        <v>90.0</v>
      </c>
      <c r="DL124" s="14">
        <v>100000.0</v>
      </c>
      <c r="DM124" s="14">
        <v>8.0</v>
      </c>
      <c r="DN124" s="14">
        <v>71.084</v>
      </c>
      <c r="DQ124" s="14">
        <v>16.0</v>
      </c>
      <c r="DR124">
        <f t="shared" si="1"/>
        <v>2.5198421</v>
      </c>
      <c r="DV124" s="14">
        <v>1.081</v>
      </c>
      <c r="DW124">
        <f t="shared" si="2"/>
        <v>0.03382569395</v>
      </c>
    </row>
    <row r="125">
      <c r="C125" s="5"/>
      <c r="V125" s="5"/>
      <c r="X125" s="5"/>
      <c r="Y125" s="5"/>
      <c r="CY125" s="42">
        <f t="shared" si="28"/>
        <v>126.2636565</v>
      </c>
      <c r="CZ125">
        <f t="shared" si="29"/>
        <v>36.83665652</v>
      </c>
      <c r="DJ125" s="43"/>
      <c r="DK125" s="14">
        <v>100.0</v>
      </c>
      <c r="DL125" s="14">
        <v>100000.0</v>
      </c>
      <c r="DM125" s="14">
        <v>8.0</v>
      </c>
      <c r="DN125" s="14">
        <v>89.427</v>
      </c>
      <c r="DQ125" s="14">
        <v>16.0</v>
      </c>
      <c r="DR125">
        <f t="shared" si="1"/>
        <v>2.5198421</v>
      </c>
      <c r="DV125" s="14">
        <v>2.021</v>
      </c>
      <c r="DW125">
        <f t="shared" si="2"/>
        <v>0.3055663135</v>
      </c>
    </row>
    <row r="126">
      <c r="C126" s="5"/>
      <c r="V126" s="5"/>
      <c r="X126" s="5"/>
      <c r="Y126" s="5"/>
      <c r="CY126" s="42">
        <f t="shared" si="28"/>
        <v>142.8507867</v>
      </c>
      <c r="CZ126">
        <f t="shared" si="29"/>
        <v>46.48078668</v>
      </c>
      <c r="DJ126" s="43"/>
      <c r="DK126" s="14">
        <v>110.0</v>
      </c>
      <c r="DL126" s="14">
        <v>100000.0</v>
      </c>
      <c r="DM126" s="14">
        <v>8.0</v>
      </c>
      <c r="DN126" s="14">
        <v>96.37</v>
      </c>
      <c r="DQ126" s="14">
        <v>16.0</v>
      </c>
      <c r="DR126">
        <f t="shared" si="1"/>
        <v>2.5198421</v>
      </c>
      <c r="DV126" s="14">
        <v>1.48</v>
      </c>
      <c r="DW126">
        <f t="shared" si="2"/>
        <v>0.1702617154</v>
      </c>
    </row>
    <row r="127">
      <c r="C127" s="5"/>
      <c r="V127" s="5"/>
      <c r="X127" s="5"/>
      <c r="Y127" s="5"/>
      <c r="CY127" s="42">
        <f t="shared" si="28"/>
        <v>159.8914964</v>
      </c>
      <c r="CZ127">
        <f t="shared" si="29"/>
        <v>64.94849642</v>
      </c>
      <c r="DJ127" s="43"/>
      <c r="DK127" s="14">
        <v>120.0</v>
      </c>
      <c r="DL127" s="14">
        <v>100000.0</v>
      </c>
      <c r="DM127" s="14">
        <v>8.0</v>
      </c>
      <c r="DN127" s="14">
        <v>94.943</v>
      </c>
      <c r="DQ127" s="14">
        <v>16.0</v>
      </c>
      <c r="DR127">
        <f t="shared" si="1"/>
        <v>2.5198421</v>
      </c>
      <c r="DV127" s="14">
        <v>8.708</v>
      </c>
      <c r="DW127">
        <f t="shared" si="2"/>
        <v>0.9399184204</v>
      </c>
    </row>
    <row r="128">
      <c r="C128" s="5"/>
      <c r="V128" s="5"/>
      <c r="X128" s="5"/>
      <c r="Y128" s="5"/>
      <c r="CY128" s="42">
        <f t="shared" si="28"/>
        <v>0.701438592</v>
      </c>
      <c r="CZ128">
        <f t="shared" si="29"/>
        <v>-0.379561408</v>
      </c>
      <c r="DJ128" s="43"/>
      <c r="DK128" s="14">
        <v>4.0</v>
      </c>
      <c r="DL128" s="14">
        <v>560.0</v>
      </c>
      <c r="DM128" s="14">
        <v>16.0</v>
      </c>
      <c r="DN128" s="14">
        <v>1.081</v>
      </c>
      <c r="DQ128" s="14">
        <v>16.0</v>
      </c>
      <c r="DR128">
        <f t="shared" si="1"/>
        <v>2.5198421</v>
      </c>
      <c r="DV128" s="14">
        <v>18.92</v>
      </c>
      <c r="DW128">
        <f t="shared" si="2"/>
        <v>1.276921132</v>
      </c>
    </row>
    <row r="129">
      <c r="C129" s="5"/>
      <c r="V129" s="5"/>
      <c r="X129" s="5"/>
      <c r="Y129" s="5"/>
      <c r="CY129" s="42">
        <f t="shared" si="28"/>
        <v>3.530815923</v>
      </c>
      <c r="CZ129">
        <f t="shared" si="29"/>
        <v>1.509815923</v>
      </c>
      <c r="DJ129" s="43"/>
      <c r="DK129" s="14">
        <v>8.0</v>
      </c>
      <c r="DL129" s="14">
        <v>560.0</v>
      </c>
      <c r="DM129" s="14">
        <v>16.0</v>
      </c>
      <c r="DN129" s="14">
        <v>2.021</v>
      </c>
      <c r="DQ129" s="14">
        <v>16.0</v>
      </c>
      <c r="DR129">
        <f t="shared" si="1"/>
        <v>2.5198421</v>
      </c>
      <c r="DV129" s="14">
        <v>50.712</v>
      </c>
      <c r="DW129">
        <f t="shared" si="2"/>
        <v>1.705110739</v>
      </c>
    </row>
    <row r="130">
      <c r="C130" s="5"/>
      <c r="V130" s="5"/>
      <c r="X130" s="5"/>
      <c r="Y130" s="5"/>
      <c r="CY130" s="42">
        <f t="shared" si="28"/>
        <v>5.131828941</v>
      </c>
      <c r="CZ130">
        <f t="shared" si="29"/>
        <v>3.651828941</v>
      </c>
      <c r="DJ130" s="43"/>
      <c r="DK130" s="14">
        <v>10.0</v>
      </c>
      <c r="DL130" s="14">
        <v>560.0</v>
      </c>
      <c r="DM130" s="14">
        <v>16.0</v>
      </c>
      <c r="DN130" s="14">
        <v>1.48</v>
      </c>
      <c r="DQ130" s="14">
        <v>16.0</v>
      </c>
      <c r="DR130">
        <f t="shared" si="1"/>
        <v>2.5198421</v>
      </c>
      <c r="DV130" s="14">
        <v>52.671</v>
      </c>
      <c r="DW130">
        <f t="shared" si="2"/>
        <v>1.721571564</v>
      </c>
    </row>
    <row r="131">
      <c r="C131" s="5"/>
      <c r="V131" s="5"/>
      <c r="X131" s="5"/>
      <c r="Y131" s="5"/>
      <c r="CY131" s="42">
        <f t="shared" si="28"/>
        <v>14.41260463</v>
      </c>
      <c r="CZ131">
        <f t="shared" si="29"/>
        <v>5.704604634</v>
      </c>
      <c r="DJ131" s="43"/>
      <c r="DK131" s="14">
        <v>20.0</v>
      </c>
      <c r="DL131" s="14">
        <v>560.0</v>
      </c>
      <c r="DM131" s="14">
        <v>16.0</v>
      </c>
      <c r="DN131" s="14">
        <v>8.708</v>
      </c>
      <c r="DQ131" s="14">
        <v>16.0</v>
      </c>
      <c r="DR131">
        <f t="shared" si="1"/>
        <v>2.5198421</v>
      </c>
      <c r="DV131" s="14">
        <v>62.693</v>
      </c>
      <c r="DW131">
        <f t="shared" si="2"/>
        <v>1.797219052</v>
      </c>
    </row>
    <row r="132">
      <c r="C132" s="5"/>
      <c r="V132" s="5"/>
      <c r="X132" s="5"/>
      <c r="Y132" s="5"/>
      <c r="CY132" s="42">
        <f t="shared" si="28"/>
        <v>25.23836171</v>
      </c>
      <c r="CZ132">
        <f t="shared" si="29"/>
        <v>6.318361713</v>
      </c>
      <c r="DJ132" s="43"/>
      <c r="DK132" s="14">
        <v>30.0</v>
      </c>
      <c r="DL132" s="14">
        <v>560.0</v>
      </c>
      <c r="DM132" s="14">
        <v>16.0</v>
      </c>
      <c r="DN132" s="14">
        <v>18.92</v>
      </c>
      <c r="DQ132" s="14">
        <v>16.0</v>
      </c>
      <c r="DR132">
        <f t="shared" si="1"/>
        <v>2.5198421</v>
      </c>
      <c r="DV132" s="14">
        <v>83.857</v>
      </c>
      <c r="DW132">
        <f t="shared" si="2"/>
        <v>1.923539321</v>
      </c>
    </row>
    <row r="133">
      <c r="C133" s="5"/>
      <c r="V133" s="5"/>
      <c r="X133" s="5"/>
      <c r="Y133" s="5"/>
      <c r="CY133" s="42">
        <f t="shared" si="28"/>
        <v>37.20776086</v>
      </c>
      <c r="CZ133">
        <f t="shared" si="29"/>
        <v>-13.50423914</v>
      </c>
      <c r="DJ133" s="43"/>
      <c r="DK133" s="14">
        <v>40.0</v>
      </c>
      <c r="DL133" s="14">
        <v>560.0</v>
      </c>
      <c r="DM133" s="14">
        <v>16.0</v>
      </c>
      <c r="DN133" s="14">
        <v>50.712</v>
      </c>
      <c r="DQ133" s="14">
        <v>16.0</v>
      </c>
      <c r="DR133">
        <f t="shared" si="1"/>
        <v>2.5198421</v>
      </c>
      <c r="DV133" s="14">
        <v>90.149</v>
      </c>
      <c r="DW133">
        <f t="shared" si="2"/>
        <v>1.954960914</v>
      </c>
    </row>
    <row r="134">
      <c r="C134" s="5"/>
      <c r="V134" s="5"/>
      <c r="X134" s="5"/>
      <c r="Y134" s="5"/>
      <c r="CY134" s="42">
        <f t="shared" si="28"/>
        <v>50.10647941</v>
      </c>
      <c r="CZ134">
        <f t="shared" si="29"/>
        <v>-2.564520588</v>
      </c>
      <c r="DJ134" s="43"/>
      <c r="DK134" s="14">
        <v>50.0</v>
      </c>
      <c r="DL134" s="14">
        <v>560.0</v>
      </c>
      <c r="DM134" s="14">
        <v>16.0</v>
      </c>
      <c r="DN134" s="14">
        <v>52.671</v>
      </c>
      <c r="DQ134" s="14">
        <v>16.0</v>
      </c>
      <c r="DR134">
        <f t="shared" si="1"/>
        <v>2.5198421</v>
      </c>
      <c r="DV134" s="14">
        <v>117.742</v>
      </c>
      <c r="DW134">
        <f t="shared" si="2"/>
        <v>2.070931409</v>
      </c>
    </row>
    <row r="135">
      <c r="C135" s="5"/>
      <c r="V135" s="5"/>
      <c r="X135" s="5"/>
      <c r="Y135" s="5"/>
      <c r="CY135" s="42">
        <f t="shared" si="28"/>
        <v>63.79765292</v>
      </c>
      <c r="CZ135">
        <f t="shared" si="29"/>
        <v>1.104652922</v>
      </c>
      <c r="DJ135" s="43"/>
      <c r="DK135" s="14">
        <v>60.0</v>
      </c>
      <c r="DL135" s="14">
        <v>560.0</v>
      </c>
      <c r="DM135" s="14">
        <v>16.0</v>
      </c>
      <c r="DN135" s="14">
        <v>62.693</v>
      </c>
      <c r="DQ135" s="14">
        <v>16.0</v>
      </c>
      <c r="DR135">
        <f t="shared" si="1"/>
        <v>2.5198421</v>
      </c>
      <c r="DV135" s="14">
        <v>125.234</v>
      </c>
      <c r="DW135">
        <f t="shared" si="2"/>
        <v>2.097722252</v>
      </c>
    </row>
    <row r="136">
      <c r="C136" s="5"/>
      <c r="V136" s="5"/>
      <c r="X136" s="5"/>
      <c r="Y136" s="5"/>
      <c r="CY136" s="42">
        <f t="shared" si="28"/>
        <v>78.18500847</v>
      </c>
      <c r="CZ136">
        <f t="shared" si="29"/>
        <v>-5.671991531</v>
      </c>
      <c r="DJ136" s="43"/>
      <c r="DK136" s="14">
        <v>70.0</v>
      </c>
      <c r="DL136" s="14">
        <v>560.0</v>
      </c>
      <c r="DM136" s="14">
        <v>16.0</v>
      </c>
      <c r="DN136" s="14">
        <v>83.857</v>
      </c>
      <c r="DQ136" s="14">
        <v>16.0</v>
      </c>
      <c r="DR136">
        <f t="shared" si="1"/>
        <v>2.5198421</v>
      </c>
      <c r="DV136" s="14">
        <v>137.255</v>
      </c>
      <c r="DW136">
        <f t="shared" si="2"/>
        <v>2.137528174</v>
      </c>
    </row>
    <row r="137">
      <c r="C137" s="5"/>
      <c r="V137" s="5"/>
      <c r="X137" s="5"/>
      <c r="Y137" s="5"/>
      <c r="CY137" s="42">
        <f t="shared" si="28"/>
        <v>93.19652351</v>
      </c>
      <c r="CZ137">
        <f t="shared" si="29"/>
        <v>3.047523511</v>
      </c>
      <c r="DJ137" s="43"/>
      <c r="DK137" s="14">
        <v>80.0</v>
      </c>
      <c r="DL137" s="14">
        <v>560.0</v>
      </c>
      <c r="DM137" s="14">
        <v>16.0</v>
      </c>
      <c r="DN137" s="14">
        <v>90.149</v>
      </c>
      <c r="DQ137" s="14">
        <v>16.0</v>
      </c>
      <c r="DR137">
        <f t="shared" si="1"/>
        <v>2.5198421</v>
      </c>
      <c r="DV137" s="14">
        <v>164.753</v>
      </c>
      <c r="DW137">
        <f t="shared" si="2"/>
        <v>2.216833331</v>
      </c>
    </row>
    <row r="138">
      <c r="C138" s="5"/>
      <c r="V138" s="5"/>
      <c r="X138" s="5"/>
      <c r="Y138" s="5"/>
      <c r="CY138" s="42">
        <f t="shared" si="28"/>
        <v>108.7759536</v>
      </c>
      <c r="CZ138">
        <f t="shared" si="29"/>
        <v>-8.966046386</v>
      </c>
      <c r="DJ138" s="43"/>
      <c r="DK138" s="14">
        <v>90.0</v>
      </c>
      <c r="DL138" s="14">
        <v>560.0</v>
      </c>
      <c r="DM138" s="14">
        <v>16.0</v>
      </c>
      <c r="DN138" s="14">
        <v>117.742</v>
      </c>
      <c r="DQ138" s="14">
        <v>16.0</v>
      </c>
      <c r="DR138">
        <f t="shared" si="1"/>
        <v>2.5198421</v>
      </c>
      <c r="DV138" s="14">
        <v>1.414</v>
      </c>
      <c r="DW138">
        <f t="shared" si="2"/>
        <v>0.1504494095</v>
      </c>
    </row>
    <row r="139">
      <c r="C139" s="5"/>
      <c r="V139" s="5"/>
      <c r="X139" s="5"/>
      <c r="Y139" s="5"/>
      <c r="CY139" s="42">
        <f t="shared" si="28"/>
        <v>124.8779599</v>
      </c>
      <c r="CZ139">
        <f t="shared" si="29"/>
        <v>-0.3560401308</v>
      </c>
      <c r="DJ139" s="43"/>
      <c r="DK139" s="14">
        <v>100.0</v>
      </c>
      <c r="DL139" s="14">
        <v>560.0</v>
      </c>
      <c r="DM139" s="14">
        <v>16.0</v>
      </c>
      <c r="DN139" s="14">
        <v>125.234</v>
      </c>
      <c r="DQ139" s="14">
        <v>16.0</v>
      </c>
      <c r="DR139">
        <f t="shared" si="1"/>
        <v>2.5198421</v>
      </c>
      <c r="DV139" s="14">
        <v>3.529</v>
      </c>
      <c r="DW139">
        <f t="shared" si="2"/>
        <v>0.5476516584</v>
      </c>
    </row>
    <row r="140">
      <c r="C140" s="5"/>
      <c r="V140" s="5"/>
      <c r="X140" s="5"/>
      <c r="Y140" s="5"/>
      <c r="CY140" s="42">
        <f t="shared" si="28"/>
        <v>141.46509</v>
      </c>
      <c r="CZ140">
        <f t="shared" si="29"/>
        <v>4.210090021</v>
      </c>
      <c r="DJ140" s="43"/>
      <c r="DK140" s="14">
        <v>110.0</v>
      </c>
      <c r="DL140" s="14">
        <v>560.0</v>
      </c>
      <c r="DM140" s="14">
        <v>16.0</v>
      </c>
      <c r="DN140" s="14">
        <v>137.255</v>
      </c>
      <c r="DQ140" s="14">
        <v>16.0</v>
      </c>
      <c r="DR140">
        <f t="shared" si="1"/>
        <v>2.5198421</v>
      </c>
      <c r="DV140" s="14">
        <v>4.421</v>
      </c>
      <c r="DW140">
        <f t="shared" si="2"/>
        <v>0.6455205149</v>
      </c>
    </row>
    <row r="141">
      <c r="C141" s="5"/>
      <c r="V141" s="5"/>
      <c r="X141" s="5"/>
      <c r="Y141" s="5"/>
      <c r="CY141" s="42">
        <f t="shared" si="28"/>
        <v>158.5057998</v>
      </c>
      <c r="CZ141">
        <f t="shared" si="29"/>
        <v>-6.247200233</v>
      </c>
      <c r="DJ141" s="43"/>
      <c r="DK141" s="14">
        <v>120.0</v>
      </c>
      <c r="DL141" s="14">
        <v>560.0</v>
      </c>
      <c r="DM141" s="14">
        <v>16.0</v>
      </c>
      <c r="DN141" s="14">
        <v>164.753</v>
      </c>
      <c r="DQ141" s="14">
        <v>16.0</v>
      </c>
      <c r="DR141">
        <f t="shared" si="1"/>
        <v>2.5198421</v>
      </c>
      <c r="DV141" s="14">
        <v>9.976</v>
      </c>
      <c r="DW141">
        <f t="shared" si="2"/>
        <v>0.9989564405</v>
      </c>
    </row>
    <row r="142">
      <c r="C142" s="5"/>
      <c r="V142" s="5"/>
      <c r="X142" s="5"/>
      <c r="Y142" s="5"/>
      <c r="CY142" s="42">
        <f t="shared" si="28"/>
        <v>0.7322874345</v>
      </c>
      <c r="CZ142">
        <f t="shared" si="29"/>
        <v>-0.6817125655</v>
      </c>
      <c r="DJ142" s="43"/>
      <c r="DK142" s="14">
        <v>4.0</v>
      </c>
      <c r="DL142" s="14">
        <v>5000.0</v>
      </c>
      <c r="DM142" s="14">
        <v>16.0</v>
      </c>
      <c r="DN142" s="14">
        <v>1.414</v>
      </c>
      <c r="DQ142" s="14">
        <v>16.0</v>
      </c>
      <c r="DR142">
        <f t="shared" si="1"/>
        <v>2.5198421</v>
      </c>
      <c r="DV142" s="14">
        <v>19.004</v>
      </c>
      <c r="DW142">
        <f t="shared" si="2"/>
        <v>1.278845022</v>
      </c>
    </row>
    <row r="143">
      <c r="C143" s="5"/>
      <c r="V143" s="5"/>
      <c r="X143" s="5"/>
      <c r="Y143" s="5"/>
      <c r="CY143" s="42">
        <f t="shared" si="28"/>
        <v>3.561664766</v>
      </c>
      <c r="CZ143">
        <f t="shared" si="29"/>
        <v>0.03266476589</v>
      </c>
      <c r="DJ143" s="43"/>
      <c r="DK143" s="14">
        <v>8.0</v>
      </c>
      <c r="DL143" s="14">
        <v>5000.0</v>
      </c>
      <c r="DM143" s="14">
        <v>16.0</v>
      </c>
      <c r="DN143" s="14">
        <v>3.529</v>
      </c>
      <c r="DQ143" s="14">
        <v>16.0</v>
      </c>
      <c r="DR143">
        <f t="shared" si="1"/>
        <v>2.5198421</v>
      </c>
      <c r="DV143" s="14">
        <v>26.017</v>
      </c>
      <c r="DW143">
        <f t="shared" si="2"/>
        <v>1.415257217</v>
      </c>
    </row>
    <row r="144">
      <c r="C144" s="5"/>
      <c r="V144" s="5"/>
      <c r="X144" s="5"/>
      <c r="Y144" s="5"/>
      <c r="CY144" s="42">
        <f t="shared" si="28"/>
        <v>5.162677784</v>
      </c>
      <c r="CZ144">
        <f t="shared" si="29"/>
        <v>0.7416777838</v>
      </c>
      <c r="DJ144" s="43"/>
      <c r="DK144" s="14">
        <v>10.0</v>
      </c>
      <c r="DL144" s="14">
        <v>5000.0</v>
      </c>
      <c r="DM144" s="14">
        <v>16.0</v>
      </c>
      <c r="DN144" s="14">
        <v>4.421</v>
      </c>
      <c r="DQ144" s="14">
        <v>16.0</v>
      </c>
      <c r="DR144">
        <f t="shared" si="1"/>
        <v>2.5198421</v>
      </c>
      <c r="DV144" s="14">
        <v>35.116</v>
      </c>
      <c r="DW144">
        <f t="shared" si="2"/>
        <v>1.54550504</v>
      </c>
    </row>
    <row r="145">
      <c r="C145" s="5"/>
      <c r="V145" s="5"/>
      <c r="X145" s="5"/>
      <c r="Y145" s="5"/>
      <c r="CY145" s="42">
        <f t="shared" si="28"/>
        <v>14.44345348</v>
      </c>
      <c r="CZ145">
        <f t="shared" si="29"/>
        <v>4.467453477</v>
      </c>
      <c r="DJ145" s="43"/>
      <c r="DK145" s="14">
        <v>20.0</v>
      </c>
      <c r="DL145" s="14">
        <v>5000.0</v>
      </c>
      <c r="DM145" s="14">
        <v>16.0</v>
      </c>
      <c r="DN145" s="14">
        <v>9.976</v>
      </c>
      <c r="DQ145" s="14">
        <v>16.0</v>
      </c>
      <c r="DR145">
        <f t="shared" si="1"/>
        <v>2.5198421</v>
      </c>
      <c r="DV145" s="14">
        <v>40.701</v>
      </c>
      <c r="DW145">
        <f t="shared" si="2"/>
        <v>1.60960508</v>
      </c>
    </row>
    <row r="146">
      <c r="C146" s="5"/>
      <c r="V146" s="5"/>
      <c r="X146" s="5"/>
      <c r="Y146" s="5"/>
      <c r="CY146" s="42">
        <f t="shared" si="28"/>
        <v>25.26921056</v>
      </c>
      <c r="CZ146">
        <f t="shared" si="29"/>
        <v>6.265210556</v>
      </c>
      <c r="DJ146" s="43"/>
      <c r="DK146" s="14">
        <v>30.0</v>
      </c>
      <c r="DL146" s="14">
        <v>5000.0</v>
      </c>
      <c r="DM146" s="14">
        <v>16.0</v>
      </c>
      <c r="DN146" s="14">
        <v>19.004</v>
      </c>
      <c r="DQ146" s="14">
        <v>16.0</v>
      </c>
      <c r="DR146">
        <f t="shared" si="1"/>
        <v>2.5198421</v>
      </c>
      <c r="DV146" s="14">
        <v>46.631</v>
      </c>
      <c r="DW146">
        <f t="shared" si="2"/>
        <v>1.668674729</v>
      </c>
    </row>
    <row r="147">
      <c r="C147" s="5"/>
      <c r="V147" s="5"/>
      <c r="X147" s="5"/>
      <c r="Y147" s="5"/>
      <c r="CY147" s="42">
        <f t="shared" si="28"/>
        <v>37.23860971</v>
      </c>
      <c r="CZ147">
        <f t="shared" si="29"/>
        <v>11.22160971</v>
      </c>
      <c r="DJ147" s="43"/>
      <c r="DK147" s="14">
        <v>40.0</v>
      </c>
      <c r="DL147" s="14">
        <v>5000.0</v>
      </c>
      <c r="DM147" s="14">
        <v>16.0</v>
      </c>
      <c r="DN147" s="14">
        <v>26.017</v>
      </c>
      <c r="DQ147" s="14">
        <v>16.0</v>
      </c>
      <c r="DR147">
        <f t="shared" si="1"/>
        <v>2.5198421</v>
      </c>
      <c r="DV147" s="14">
        <v>55.208</v>
      </c>
      <c r="DW147">
        <f t="shared" si="2"/>
        <v>1.742002014</v>
      </c>
    </row>
    <row r="148">
      <c r="C148" s="5"/>
      <c r="V148" s="5"/>
      <c r="X148" s="5"/>
      <c r="Y148" s="5"/>
      <c r="CY148" s="42">
        <f t="shared" si="28"/>
        <v>50.13732825</v>
      </c>
      <c r="CZ148">
        <f t="shared" si="29"/>
        <v>15.02132825</v>
      </c>
      <c r="DJ148" s="43"/>
      <c r="DK148" s="14">
        <v>50.0</v>
      </c>
      <c r="DL148" s="14">
        <v>5000.0</v>
      </c>
      <c r="DM148" s="14">
        <v>16.0</v>
      </c>
      <c r="DN148" s="14">
        <v>35.116</v>
      </c>
      <c r="DQ148" s="14">
        <v>16.0</v>
      </c>
      <c r="DR148">
        <f t="shared" si="1"/>
        <v>2.5198421</v>
      </c>
      <c r="DV148" s="14">
        <v>60.328</v>
      </c>
      <c r="DW148">
        <f t="shared" si="2"/>
        <v>1.780518928</v>
      </c>
    </row>
    <row r="149">
      <c r="C149" s="5"/>
      <c r="V149" s="5"/>
      <c r="X149" s="5"/>
      <c r="Y149" s="5"/>
      <c r="CY149" s="42">
        <f t="shared" si="28"/>
        <v>63.82850176</v>
      </c>
      <c r="CZ149">
        <f t="shared" si="29"/>
        <v>23.12750176</v>
      </c>
      <c r="DJ149" s="43"/>
      <c r="DK149" s="14">
        <v>60.0</v>
      </c>
      <c r="DL149" s="14">
        <v>5000.0</v>
      </c>
      <c r="DM149" s="14">
        <v>16.0</v>
      </c>
      <c r="DN149" s="14">
        <v>40.701</v>
      </c>
      <c r="DQ149" s="14">
        <v>16.0</v>
      </c>
      <c r="DR149">
        <f t="shared" si="1"/>
        <v>2.5198421</v>
      </c>
      <c r="DV149" s="14">
        <v>69.748</v>
      </c>
      <c r="DW149">
        <f t="shared" si="2"/>
        <v>1.843531759</v>
      </c>
    </row>
    <row r="150">
      <c r="C150" s="5"/>
      <c r="V150" s="5"/>
      <c r="X150" s="5"/>
      <c r="Y150" s="5"/>
      <c r="CY150" s="42">
        <f t="shared" si="28"/>
        <v>78.21585731</v>
      </c>
      <c r="CZ150">
        <f t="shared" si="29"/>
        <v>31.58485731</v>
      </c>
      <c r="DJ150" s="43"/>
      <c r="DK150" s="14">
        <v>70.0</v>
      </c>
      <c r="DL150" s="14">
        <v>5000.0</v>
      </c>
      <c r="DM150" s="14">
        <v>16.0</v>
      </c>
      <c r="DN150" s="14">
        <v>46.631</v>
      </c>
      <c r="DQ150" s="14">
        <v>16.0</v>
      </c>
      <c r="DR150">
        <f t="shared" si="1"/>
        <v>2.5198421</v>
      </c>
      <c r="DV150" s="14">
        <v>82.629</v>
      </c>
      <c r="DW150">
        <f t="shared" si="2"/>
        <v>1.917132497</v>
      </c>
    </row>
    <row r="151">
      <c r="C151" s="5"/>
      <c r="V151" s="5"/>
      <c r="X151" s="5"/>
      <c r="Y151" s="5"/>
      <c r="CY151" s="42">
        <f t="shared" si="28"/>
        <v>93.22737235</v>
      </c>
      <c r="CZ151">
        <f t="shared" si="29"/>
        <v>38.01937235</v>
      </c>
      <c r="DJ151" s="43"/>
      <c r="DK151" s="14">
        <v>80.0</v>
      </c>
      <c r="DL151" s="14">
        <v>5000.0</v>
      </c>
      <c r="DM151" s="14">
        <v>16.0</v>
      </c>
      <c r="DN151" s="14">
        <v>55.208</v>
      </c>
      <c r="DQ151" s="14">
        <v>16.0</v>
      </c>
      <c r="DR151">
        <f t="shared" si="1"/>
        <v>2.5198421</v>
      </c>
      <c r="DV151" s="14">
        <v>95.44</v>
      </c>
      <c r="DW151">
        <f t="shared" si="2"/>
        <v>1.979730431</v>
      </c>
    </row>
    <row r="152">
      <c r="C152" s="5"/>
      <c r="V152" s="5"/>
      <c r="X152" s="5"/>
      <c r="Y152" s="5"/>
      <c r="CY152" s="42">
        <f t="shared" si="28"/>
        <v>108.8068025</v>
      </c>
      <c r="CZ152">
        <f t="shared" si="29"/>
        <v>48.47880246</v>
      </c>
      <c r="DJ152" s="43"/>
      <c r="DK152" s="14">
        <v>90.0</v>
      </c>
      <c r="DL152" s="14">
        <v>5000.0</v>
      </c>
      <c r="DM152" s="14">
        <v>16.0</v>
      </c>
      <c r="DN152" s="14">
        <v>60.328</v>
      </c>
      <c r="DQ152" s="14">
        <v>16.0</v>
      </c>
      <c r="DR152">
        <f t="shared" si="1"/>
        <v>2.5198421</v>
      </c>
      <c r="DV152" s="14">
        <v>1.414</v>
      </c>
      <c r="DW152">
        <f t="shared" si="2"/>
        <v>0.1504494095</v>
      </c>
    </row>
    <row r="153">
      <c r="C153" s="5"/>
      <c r="V153" s="5"/>
      <c r="X153" s="5"/>
      <c r="Y153" s="5"/>
      <c r="CY153" s="42">
        <f t="shared" si="28"/>
        <v>124.9088087</v>
      </c>
      <c r="CZ153">
        <f t="shared" si="29"/>
        <v>55.16080871</v>
      </c>
      <c r="DJ153" s="43"/>
      <c r="DK153" s="14">
        <v>100.0</v>
      </c>
      <c r="DL153" s="14">
        <v>5000.0</v>
      </c>
      <c r="DM153" s="14">
        <v>16.0</v>
      </c>
      <c r="DN153" s="14">
        <v>69.748</v>
      </c>
      <c r="DQ153" s="14">
        <v>16.0</v>
      </c>
      <c r="DR153">
        <f t="shared" si="1"/>
        <v>2.5198421</v>
      </c>
      <c r="DV153" s="14">
        <v>3.742</v>
      </c>
      <c r="DW153">
        <f t="shared" si="2"/>
        <v>0.5731037832</v>
      </c>
    </row>
    <row r="154">
      <c r="C154" s="5"/>
      <c r="V154" s="5"/>
      <c r="X154" s="5"/>
      <c r="Y154" s="5"/>
      <c r="CY154" s="42">
        <f t="shared" si="28"/>
        <v>141.4959389</v>
      </c>
      <c r="CZ154">
        <f t="shared" si="29"/>
        <v>58.86693886</v>
      </c>
      <c r="DJ154" s="43"/>
      <c r="DK154" s="14">
        <v>110.0</v>
      </c>
      <c r="DL154" s="14">
        <v>5000.0</v>
      </c>
      <c r="DM154" s="14">
        <v>16.0</v>
      </c>
      <c r="DN154" s="14">
        <v>82.629</v>
      </c>
      <c r="DQ154" s="14">
        <v>16.0</v>
      </c>
      <c r="DR154">
        <f t="shared" si="1"/>
        <v>2.5198421</v>
      </c>
      <c r="DV154" s="14">
        <v>4.899</v>
      </c>
      <c r="DW154">
        <f t="shared" si="2"/>
        <v>0.6901074395</v>
      </c>
    </row>
    <row r="155">
      <c r="C155" s="5"/>
      <c r="V155" s="5"/>
      <c r="X155" s="5"/>
      <c r="Y155" s="5"/>
      <c r="CY155" s="42">
        <f t="shared" si="28"/>
        <v>158.5366486</v>
      </c>
      <c r="CZ155">
        <f t="shared" si="29"/>
        <v>63.09664861</v>
      </c>
      <c r="DJ155" s="43"/>
      <c r="DK155" s="14">
        <v>120.0</v>
      </c>
      <c r="DL155" s="14">
        <v>5000.0</v>
      </c>
      <c r="DM155" s="14">
        <v>16.0</v>
      </c>
      <c r="DN155" s="14">
        <v>95.44</v>
      </c>
      <c r="DQ155" s="14">
        <v>16.0</v>
      </c>
      <c r="DR155">
        <f t="shared" si="1"/>
        <v>2.5198421</v>
      </c>
      <c r="DV155" s="14">
        <v>11.354</v>
      </c>
      <c r="DW155">
        <f t="shared" si="2"/>
        <v>1.05514889</v>
      </c>
    </row>
    <row r="156">
      <c r="C156" s="5"/>
      <c r="V156" s="5"/>
      <c r="X156" s="5"/>
      <c r="Y156" s="5"/>
      <c r="CY156" s="42">
        <f t="shared" si="28"/>
        <v>0.767027122</v>
      </c>
      <c r="CZ156">
        <f t="shared" si="29"/>
        <v>-0.646972878</v>
      </c>
      <c r="DJ156" s="43"/>
      <c r="DK156" s="14">
        <v>4.0</v>
      </c>
      <c r="DL156" s="14">
        <v>10000.0</v>
      </c>
      <c r="DM156" s="14">
        <v>16.0</v>
      </c>
      <c r="DN156" s="14">
        <v>1.414</v>
      </c>
      <c r="DQ156" s="14">
        <v>16.0</v>
      </c>
      <c r="DR156">
        <f t="shared" si="1"/>
        <v>2.5198421</v>
      </c>
      <c r="DV156" s="14">
        <v>19.761</v>
      </c>
      <c r="DW156">
        <f t="shared" si="2"/>
        <v>1.295808918</v>
      </c>
    </row>
    <row r="157">
      <c r="C157" s="5"/>
      <c r="V157" s="5"/>
      <c r="X157" s="5"/>
      <c r="Y157" s="5"/>
      <c r="CY157" s="42">
        <f t="shared" si="28"/>
        <v>3.596404453</v>
      </c>
      <c r="CZ157">
        <f t="shared" si="29"/>
        <v>-0.1455955466</v>
      </c>
      <c r="DJ157" s="43"/>
      <c r="DK157" s="14">
        <v>8.0</v>
      </c>
      <c r="DL157" s="14">
        <v>10000.0</v>
      </c>
      <c r="DM157" s="14">
        <v>16.0</v>
      </c>
      <c r="DN157" s="14">
        <v>3.742</v>
      </c>
      <c r="DQ157" s="14">
        <v>16.0</v>
      </c>
      <c r="DR157">
        <f t="shared" si="1"/>
        <v>2.5198421</v>
      </c>
      <c r="DV157" s="14">
        <v>24.693</v>
      </c>
      <c r="DW157">
        <f t="shared" si="2"/>
        <v>1.392573856</v>
      </c>
    </row>
    <row r="158">
      <c r="C158" s="5"/>
      <c r="V158" s="5"/>
      <c r="X158" s="5"/>
      <c r="Y158" s="5"/>
      <c r="CY158" s="42">
        <f t="shared" si="28"/>
        <v>5.197417471</v>
      </c>
      <c r="CZ158">
        <f t="shared" si="29"/>
        <v>0.2984174713</v>
      </c>
      <c r="DJ158" s="43"/>
      <c r="DK158" s="14">
        <v>10.0</v>
      </c>
      <c r="DL158" s="14">
        <v>10000.0</v>
      </c>
      <c r="DM158" s="14">
        <v>16.0</v>
      </c>
      <c r="DN158" s="14">
        <v>4.899</v>
      </c>
      <c r="DQ158" s="14">
        <v>16.0</v>
      </c>
      <c r="DR158">
        <f t="shared" si="1"/>
        <v>2.5198421</v>
      </c>
      <c r="DV158" s="14">
        <v>31.909</v>
      </c>
      <c r="DW158">
        <f t="shared" si="2"/>
        <v>1.503913194</v>
      </c>
    </row>
    <row r="159">
      <c r="C159" s="5"/>
      <c r="V159" s="5"/>
      <c r="X159" s="5"/>
      <c r="Y159" s="5"/>
      <c r="CY159" s="42">
        <f t="shared" si="28"/>
        <v>14.47819316</v>
      </c>
      <c r="CZ159">
        <f t="shared" si="29"/>
        <v>3.124193164</v>
      </c>
      <c r="DJ159" s="43"/>
      <c r="DK159" s="14">
        <v>20.0</v>
      </c>
      <c r="DL159" s="14">
        <v>10000.0</v>
      </c>
      <c r="DM159" s="14">
        <v>16.0</v>
      </c>
      <c r="DN159" s="14">
        <v>11.354</v>
      </c>
      <c r="DQ159" s="14">
        <v>16.0</v>
      </c>
      <c r="DR159">
        <f t="shared" si="1"/>
        <v>2.5198421</v>
      </c>
      <c r="DV159" s="14">
        <v>42.169</v>
      </c>
      <c r="DW159">
        <f t="shared" si="2"/>
        <v>1.624993302</v>
      </c>
    </row>
    <row r="160">
      <c r="C160" s="5"/>
      <c r="V160" s="5"/>
      <c r="X160" s="5"/>
      <c r="Y160" s="5"/>
      <c r="CY160" s="42">
        <f t="shared" si="28"/>
        <v>25.30395024</v>
      </c>
      <c r="CZ160">
        <f t="shared" si="29"/>
        <v>5.542950243</v>
      </c>
      <c r="DJ160" s="43"/>
      <c r="DK160" s="14">
        <v>30.0</v>
      </c>
      <c r="DL160" s="14">
        <v>10000.0</v>
      </c>
      <c r="DM160" s="14">
        <v>16.0</v>
      </c>
      <c r="DN160" s="14">
        <v>19.761</v>
      </c>
      <c r="DQ160" s="14">
        <v>16.0</v>
      </c>
      <c r="DR160">
        <f t="shared" si="1"/>
        <v>2.5198421</v>
      </c>
      <c r="DV160" s="14">
        <v>46.964</v>
      </c>
      <c r="DW160">
        <f t="shared" si="2"/>
        <v>1.671765079</v>
      </c>
    </row>
    <row r="161">
      <c r="C161" s="5"/>
      <c r="V161" s="5"/>
      <c r="X161" s="5"/>
      <c r="Y161" s="5"/>
      <c r="CY161" s="42">
        <f t="shared" si="28"/>
        <v>37.27334939</v>
      </c>
      <c r="CZ161">
        <f t="shared" si="29"/>
        <v>12.58034939</v>
      </c>
      <c r="DJ161" s="43"/>
      <c r="DK161" s="14">
        <v>40.0</v>
      </c>
      <c r="DL161" s="14">
        <v>10000.0</v>
      </c>
      <c r="DM161" s="14">
        <v>16.0</v>
      </c>
      <c r="DN161" s="14">
        <v>24.693</v>
      </c>
      <c r="DQ161" s="14">
        <v>16.0</v>
      </c>
      <c r="DR161">
        <f t="shared" si="1"/>
        <v>2.5198421</v>
      </c>
      <c r="DV161" s="14">
        <v>52.623</v>
      </c>
      <c r="DW161">
        <f t="shared" si="2"/>
        <v>1.721175603</v>
      </c>
    </row>
    <row r="162">
      <c r="C162" s="5"/>
      <c r="V162" s="5"/>
      <c r="X162" s="5"/>
      <c r="Y162" s="5"/>
      <c r="CY162" s="42">
        <f t="shared" si="28"/>
        <v>50.17206794</v>
      </c>
      <c r="CZ162">
        <f t="shared" si="29"/>
        <v>18.26306794</v>
      </c>
      <c r="DJ162" s="43"/>
      <c r="DK162" s="14">
        <v>50.0</v>
      </c>
      <c r="DL162" s="14">
        <v>10000.0</v>
      </c>
      <c r="DM162" s="14">
        <v>16.0</v>
      </c>
      <c r="DN162" s="14">
        <v>31.909</v>
      </c>
      <c r="DQ162" s="14">
        <v>16.0</v>
      </c>
      <c r="DR162">
        <f t="shared" si="1"/>
        <v>2.5198421</v>
      </c>
      <c r="DV162" s="14">
        <v>66.167</v>
      </c>
      <c r="DW162">
        <f t="shared" si="2"/>
        <v>1.820641444</v>
      </c>
    </row>
    <row r="163">
      <c r="C163" s="5"/>
      <c r="V163" s="5"/>
      <c r="X163" s="5"/>
      <c r="Y163" s="5"/>
      <c r="CY163" s="42">
        <f t="shared" si="28"/>
        <v>63.86324145</v>
      </c>
      <c r="CZ163">
        <f t="shared" si="29"/>
        <v>21.69424145</v>
      </c>
      <c r="DJ163" s="43"/>
      <c r="DK163" s="14">
        <v>60.0</v>
      </c>
      <c r="DL163" s="14">
        <v>10000.0</v>
      </c>
      <c r="DM163" s="14">
        <v>16.0</v>
      </c>
      <c r="DN163" s="14">
        <v>42.169</v>
      </c>
      <c r="DQ163" s="14">
        <v>16.0</v>
      </c>
      <c r="DR163">
        <f t="shared" si="1"/>
        <v>2.5198421</v>
      </c>
      <c r="DV163" s="14">
        <v>68.328</v>
      </c>
      <c r="DW163">
        <f t="shared" si="2"/>
        <v>1.834598709</v>
      </c>
    </row>
    <row r="164">
      <c r="C164" s="5"/>
      <c r="V164" s="5"/>
      <c r="X164" s="5"/>
      <c r="Y164" s="5"/>
      <c r="CY164" s="42">
        <f t="shared" si="28"/>
        <v>78.250597</v>
      </c>
      <c r="CZ164">
        <f t="shared" si="29"/>
        <v>31.286597</v>
      </c>
      <c r="DJ164" s="43"/>
      <c r="DK164" s="14">
        <v>70.0</v>
      </c>
      <c r="DL164" s="14">
        <v>10000.0</v>
      </c>
      <c r="DM164" s="14">
        <v>16.0</v>
      </c>
      <c r="DN164" s="14">
        <v>46.964</v>
      </c>
      <c r="DQ164" s="14">
        <v>16.0</v>
      </c>
      <c r="DR164">
        <f t="shared" si="1"/>
        <v>2.5198421</v>
      </c>
      <c r="DV164" s="14">
        <v>83.617</v>
      </c>
      <c r="DW164">
        <f t="shared" si="2"/>
        <v>1.922294582</v>
      </c>
    </row>
    <row r="165">
      <c r="C165" s="5"/>
      <c r="V165" s="5"/>
      <c r="X165" s="5"/>
      <c r="Y165" s="5"/>
      <c r="CY165" s="42">
        <f t="shared" si="28"/>
        <v>93.26211204</v>
      </c>
      <c r="CZ165">
        <f t="shared" si="29"/>
        <v>40.63911204</v>
      </c>
      <c r="DJ165" s="43"/>
      <c r="DK165" s="14">
        <v>80.0</v>
      </c>
      <c r="DL165" s="14">
        <v>10000.0</v>
      </c>
      <c r="DM165" s="14">
        <v>16.0</v>
      </c>
      <c r="DN165" s="14">
        <v>52.623</v>
      </c>
      <c r="DQ165" s="14">
        <v>16.0</v>
      </c>
      <c r="DR165">
        <f t="shared" si="1"/>
        <v>2.5198421</v>
      </c>
      <c r="DV165" s="14">
        <v>89.646</v>
      </c>
      <c r="DW165">
        <f t="shared" si="2"/>
        <v>1.952530916</v>
      </c>
    </row>
    <row r="166">
      <c r="C166" s="5"/>
      <c r="V166" s="5"/>
      <c r="X166" s="5"/>
      <c r="Y166" s="5"/>
      <c r="CY166" s="42">
        <f t="shared" si="28"/>
        <v>108.8415421</v>
      </c>
      <c r="CZ166">
        <f t="shared" si="29"/>
        <v>42.67454214</v>
      </c>
      <c r="DJ166" s="43"/>
      <c r="DK166" s="14">
        <v>90.0</v>
      </c>
      <c r="DL166" s="14">
        <v>10000.0</v>
      </c>
      <c r="DM166" s="14">
        <v>16.0</v>
      </c>
      <c r="DN166" s="14">
        <v>66.167</v>
      </c>
      <c r="DQ166" s="14">
        <v>16.0</v>
      </c>
      <c r="DR166">
        <f t="shared" si="1"/>
        <v>2.5198421</v>
      </c>
      <c r="DV166" s="14">
        <v>1.414</v>
      </c>
      <c r="DW166">
        <f t="shared" si="2"/>
        <v>0.1504494095</v>
      </c>
    </row>
    <row r="167">
      <c r="C167" s="5"/>
      <c r="V167" s="5"/>
      <c r="X167" s="5"/>
      <c r="Y167" s="5"/>
      <c r="CY167" s="42">
        <f t="shared" si="28"/>
        <v>124.9435484</v>
      </c>
      <c r="CZ167">
        <f t="shared" si="29"/>
        <v>56.6155484</v>
      </c>
      <c r="DJ167" s="43"/>
      <c r="DK167" s="14">
        <v>100.0</v>
      </c>
      <c r="DL167" s="14">
        <v>10000.0</v>
      </c>
      <c r="DM167" s="14">
        <v>16.0</v>
      </c>
      <c r="DN167" s="14">
        <v>68.328</v>
      </c>
      <c r="DQ167" s="14">
        <v>16.0</v>
      </c>
      <c r="DR167">
        <f t="shared" si="1"/>
        <v>2.5198421</v>
      </c>
      <c r="DV167" s="14">
        <v>3.742</v>
      </c>
      <c r="DW167">
        <f t="shared" si="2"/>
        <v>0.5731037832</v>
      </c>
    </row>
    <row r="168">
      <c r="C168" s="5"/>
      <c r="V168" s="5"/>
      <c r="X168" s="5"/>
      <c r="Y168" s="5"/>
      <c r="CY168" s="42">
        <f t="shared" si="28"/>
        <v>141.5306786</v>
      </c>
      <c r="CZ168">
        <f t="shared" si="29"/>
        <v>57.91367855</v>
      </c>
      <c r="DJ168" s="43"/>
      <c r="DK168" s="14">
        <v>110.0</v>
      </c>
      <c r="DL168" s="14">
        <v>10000.0</v>
      </c>
      <c r="DM168" s="14">
        <v>16.0</v>
      </c>
      <c r="DN168" s="14">
        <v>83.617</v>
      </c>
      <c r="DQ168" s="14">
        <v>16.0</v>
      </c>
      <c r="DR168">
        <f t="shared" si="1"/>
        <v>2.5198421</v>
      </c>
      <c r="DV168" s="14">
        <v>4.899</v>
      </c>
      <c r="DW168">
        <f t="shared" si="2"/>
        <v>0.6901074395</v>
      </c>
    </row>
    <row r="169">
      <c r="C169" s="5"/>
      <c r="V169" s="5"/>
      <c r="X169" s="5"/>
      <c r="Y169" s="5"/>
      <c r="CY169" s="42">
        <f t="shared" si="28"/>
        <v>158.5713883</v>
      </c>
      <c r="CZ169">
        <f t="shared" si="29"/>
        <v>68.9253883</v>
      </c>
      <c r="DJ169" s="43"/>
      <c r="DK169" s="14">
        <v>120.0</v>
      </c>
      <c r="DL169" s="14">
        <v>10000.0</v>
      </c>
      <c r="DM169" s="14">
        <v>16.0</v>
      </c>
      <c r="DN169" s="14">
        <v>89.646</v>
      </c>
      <c r="DQ169" s="14">
        <v>16.0</v>
      </c>
      <c r="DR169">
        <f t="shared" si="1"/>
        <v>2.5198421</v>
      </c>
      <c r="DV169" s="14">
        <v>9.77</v>
      </c>
      <c r="DW169">
        <f t="shared" si="2"/>
        <v>0.9898945637</v>
      </c>
    </row>
    <row r="170">
      <c r="C170" s="5"/>
      <c r="V170" s="5"/>
      <c r="X170" s="5"/>
      <c r="Y170" s="5"/>
      <c r="CY170" s="42">
        <f t="shared" si="28"/>
        <v>1.392341497</v>
      </c>
      <c r="CZ170">
        <f t="shared" si="29"/>
        <v>-0.021658503</v>
      </c>
      <c r="DJ170" s="43"/>
      <c r="DK170" s="14">
        <v>4.0</v>
      </c>
      <c r="DL170" s="14">
        <v>100000.0</v>
      </c>
      <c r="DM170" s="14">
        <v>16.0</v>
      </c>
      <c r="DN170" s="14">
        <v>1.414</v>
      </c>
      <c r="DQ170" s="14">
        <v>16.0</v>
      </c>
      <c r="DR170">
        <f t="shared" si="1"/>
        <v>2.5198421</v>
      </c>
      <c r="DV170" s="14">
        <v>17.811</v>
      </c>
      <c r="DW170">
        <f t="shared" si="2"/>
        <v>1.250688304</v>
      </c>
    </row>
    <row r="171">
      <c r="C171" s="5"/>
      <c r="V171" s="5"/>
      <c r="X171" s="5"/>
      <c r="Y171" s="5"/>
      <c r="CY171" s="42">
        <f t="shared" si="28"/>
        <v>4.221718828</v>
      </c>
      <c r="CZ171">
        <f t="shared" si="29"/>
        <v>0.4797188284</v>
      </c>
      <c r="DJ171" s="43"/>
      <c r="DK171" s="14">
        <v>8.0</v>
      </c>
      <c r="DL171" s="14">
        <v>100000.0</v>
      </c>
      <c r="DM171" s="14">
        <v>16.0</v>
      </c>
      <c r="DN171" s="14">
        <v>3.742</v>
      </c>
      <c r="DQ171" s="14">
        <v>16.0</v>
      </c>
      <c r="DR171">
        <f t="shared" si="1"/>
        <v>2.5198421</v>
      </c>
      <c r="DV171" s="14">
        <v>24.667</v>
      </c>
      <c r="DW171">
        <f t="shared" si="2"/>
        <v>1.392116334</v>
      </c>
    </row>
    <row r="172">
      <c r="C172" s="5"/>
      <c r="V172" s="5"/>
      <c r="X172" s="5"/>
      <c r="Y172" s="5"/>
      <c r="CY172" s="42">
        <f t="shared" si="28"/>
        <v>5.822731846</v>
      </c>
      <c r="CZ172">
        <f t="shared" si="29"/>
        <v>0.9237318463</v>
      </c>
      <c r="DJ172" s="43"/>
      <c r="DK172" s="14">
        <v>10.0</v>
      </c>
      <c r="DL172" s="14">
        <v>100000.0</v>
      </c>
      <c r="DM172" s="14">
        <v>16.0</v>
      </c>
      <c r="DN172" s="14">
        <v>4.899</v>
      </c>
      <c r="DQ172" s="14">
        <v>16.0</v>
      </c>
      <c r="DR172">
        <f t="shared" si="1"/>
        <v>2.5198421</v>
      </c>
      <c r="DV172" s="14">
        <v>31.85</v>
      </c>
      <c r="DW172">
        <f t="shared" si="2"/>
        <v>1.503109437</v>
      </c>
    </row>
    <row r="173">
      <c r="C173" s="5"/>
      <c r="V173" s="5"/>
      <c r="X173" s="5"/>
      <c r="Y173" s="5"/>
      <c r="CY173" s="42">
        <f t="shared" si="28"/>
        <v>15.10350754</v>
      </c>
      <c r="CZ173">
        <f t="shared" si="29"/>
        <v>5.333507539</v>
      </c>
      <c r="DJ173" s="43"/>
      <c r="DK173" s="14">
        <v>20.0</v>
      </c>
      <c r="DL173" s="14">
        <v>100000.0</v>
      </c>
      <c r="DM173" s="14">
        <v>16.0</v>
      </c>
      <c r="DN173" s="14">
        <v>9.77</v>
      </c>
      <c r="DQ173" s="14">
        <v>16.0</v>
      </c>
      <c r="DR173">
        <f t="shared" si="1"/>
        <v>2.5198421</v>
      </c>
      <c r="DV173" s="14">
        <v>42.787</v>
      </c>
      <c r="DW173">
        <f t="shared" si="2"/>
        <v>1.631311837</v>
      </c>
    </row>
    <row r="174">
      <c r="C174" s="5"/>
      <c r="V174" s="5"/>
      <c r="X174" s="5"/>
      <c r="Y174" s="5"/>
      <c r="CY174" s="42">
        <f t="shared" si="28"/>
        <v>25.92926462</v>
      </c>
      <c r="CZ174">
        <f t="shared" si="29"/>
        <v>8.118264618</v>
      </c>
      <c r="DJ174" s="43"/>
      <c r="DK174" s="14">
        <v>30.0</v>
      </c>
      <c r="DL174" s="14">
        <v>100000.0</v>
      </c>
      <c r="DM174" s="14">
        <v>16.0</v>
      </c>
      <c r="DN174" s="14">
        <v>17.811</v>
      </c>
      <c r="DQ174" s="14">
        <v>16.0</v>
      </c>
      <c r="DR174">
        <f t="shared" si="1"/>
        <v>2.5198421</v>
      </c>
      <c r="DV174" s="14">
        <v>51.668</v>
      </c>
      <c r="DW174">
        <f t="shared" si="2"/>
        <v>1.713221651</v>
      </c>
    </row>
    <row r="175">
      <c r="C175" s="5"/>
      <c r="V175" s="5"/>
      <c r="X175" s="5"/>
      <c r="Y175" s="5"/>
      <c r="CY175" s="42">
        <f t="shared" si="28"/>
        <v>37.89866377</v>
      </c>
      <c r="CZ175">
        <f t="shared" si="29"/>
        <v>13.23166377</v>
      </c>
      <c r="DJ175" s="43"/>
      <c r="DK175" s="14">
        <v>40.0</v>
      </c>
      <c r="DL175" s="14">
        <v>100000.0</v>
      </c>
      <c r="DM175" s="14">
        <v>16.0</v>
      </c>
      <c r="DN175" s="14">
        <v>24.667</v>
      </c>
      <c r="DQ175" s="14">
        <v>16.0</v>
      </c>
      <c r="DR175">
        <f t="shared" si="1"/>
        <v>2.5198421</v>
      </c>
      <c r="DV175" s="14">
        <v>53.624</v>
      </c>
      <c r="DW175">
        <f t="shared" si="2"/>
        <v>1.729359206</v>
      </c>
    </row>
    <row r="176">
      <c r="C176" s="5"/>
      <c r="V176" s="5"/>
      <c r="X176" s="5"/>
      <c r="Y176" s="5"/>
      <c r="CY176" s="42">
        <f t="shared" si="28"/>
        <v>50.79738232</v>
      </c>
      <c r="CZ176">
        <f t="shared" si="29"/>
        <v>18.94738232</v>
      </c>
      <c r="DJ176" s="43"/>
      <c r="DK176" s="14">
        <v>50.0</v>
      </c>
      <c r="DL176" s="14">
        <v>100000.0</v>
      </c>
      <c r="DM176" s="14">
        <v>16.0</v>
      </c>
      <c r="DN176" s="14">
        <v>31.85</v>
      </c>
      <c r="DQ176" s="14">
        <v>16.0</v>
      </c>
      <c r="DR176">
        <f t="shared" si="1"/>
        <v>2.5198421</v>
      </c>
      <c r="DV176" s="14">
        <v>61.556</v>
      </c>
      <c r="DW176">
        <f t="shared" si="2"/>
        <v>1.789270391</v>
      </c>
    </row>
    <row r="177">
      <c r="C177" s="5"/>
      <c r="V177" s="5"/>
      <c r="X177" s="5"/>
      <c r="Y177" s="5"/>
      <c r="CY177" s="42">
        <f t="shared" si="28"/>
        <v>64.48855583</v>
      </c>
      <c r="CZ177">
        <f t="shared" si="29"/>
        <v>21.70155583</v>
      </c>
      <c r="DJ177" s="43"/>
      <c r="DK177" s="14">
        <v>60.0</v>
      </c>
      <c r="DL177" s="14">
        <v>100000.0</v>
      </c>
      <c r="DM177" s="14">
        <v>16.0</v>
      </c>
      <c r="DN177" s="14">
        <v>42.787</v>
      </c>
      <c r="DQ177" s="14">
        <v>16.0</v>
      </c>
      <c r="DR177">
        <f t="shared" si="1"/>
        <v>2.5198421</v>
      </c>
      <c r="DV177" s="14">
        <v>71.212</v>
      </c>
      <c r="DW177">
        <f t="shared" si="2"/>
        <v>1.852553183</v>
      </c>
    </row>
    <row r="178">
      <c r="C178" s="5"/>
      <c r="V178" s="5"/>
      <c r="X178" s="5"/>
      <c r="Y178" s="5"/>
      <c r="CY178" s="42">
        <f t="shared" si="28"/>
        <v>78.87591137</v>
      </c>
      <c r="CZ178">
        <f t="shared" si="29"/>
        <v>27.20791137</v>
      </c>
      <c r="DJ178" s="43"/>
      <c r="DK178" s="14">
        <v>70.0</v>
      </c>
      <c r="DL178" s="14">
        <v>100000.0</v>
      </c>
      <c r="DM178" s="14">
        <v>16.0</v>
      </c>
      <c r="DN178" s="14">
        <v>51.668</v>
      </c>
      <c r="DQ178" s="14">
        <v>16.0</v>
      </c>
      <c r="DR178">
        <f t="shared" si="1"/>
        <v>2.5198421</v>
      </c>
      <c r="DV178" s="14">
        <v>79.72</v>
      </c>
      <c r="DW178">
        <f t="shared" si="2"/>
        <v>1.90156729</v>
      </c>
    </row>
    <row r="179">
      <c r="C179" s="5"/>
      <c r="V179" s="5"/>
      <c r="X179" s="5"/>
      <c r="Y179" s="5"/>
      <c r="CY179" s="42">
        <f t="shared" si="28"/>
        <v>93.88742642</v>
      </c>
      <c r="CZ179">
        <f t="shared" si="29"/>
        <v>40.26342642</v>
      </c>
      <c r="DJ179" s="43"/>
      <c r="DK179" s="14">
        <v>80.0</v>
      </c>
      <c r="DL179" s="14">
        <v>100000.0</v>
      </c>
      <c r="DM179" s="14">
        <v>16.0</v>
      </c>
      <c r="DN179" s="14">
        <v>53.624</v>
      </c>
      <c r="DQ179" s="14">
        <v>16.0</v>
      </c>
      <c r="DR179">
        <f t="shared" si="1"/>
        <v>2.5198421</v>
      </c>
      <c r="DV179" s="14">
        <v>85.987</v>
      </c>
      <c r="DW179">
        <f t="shared" si="2"/>
        <v>1.934432797</v>
      </c>
    </row>
    <row r="180">
      <c r="C180" s="5"/>
      <c r="V180" s="5"/>
      <c r="X180" s="5"/>
      <c r="Y180" s="5"/>
      <c r="CY180" s="42">
        <f t="shared" si="28"/>
        <v>109.4668565</v>
      </c>
      <c r="CZ180">
        <f t="shared" si="29"/>
        <v>47.91085652</v>
      </c>
      <c r="DJ180" s="43"/>
      <c r="DK180" s="14">
        <v>90.0</v>
      </c>
      <c r="DL180" s="14">
        <v>100000.0</v>
      </c>
      <c r="DM180" s="14">
        <v>16.0</v>
      </c>
      <c r="DN180" s="14">
        <v>61.556</v>
      </c>
      <c r="DQ180" s="14">
        <v>24.0</v>
      </c>
      <c r="DR180">
        <f t="shared" si="1"/>
        <v>2.884499141</v>
      </c>
      <c r="DV180" s="14">
        <v>1.007</v>
      </c>
      <c r="DW180">
        <f t="shared" si="2"/>
        <v>0.003029470554</v>
      </c>
    </row>
    <row r="181">
      <c r="C181" s="5"/>
      <c r="V181" s="5"/>
      <c r="X181" s="5"/>
      <c r="Y181" s="5"/>
      <c r="CY181" s="42">
        <f t="shared" si="28"/>
        <v>125.5688628</v>
      </c>
      <c r="CZ181">
        <f t="shared" si="29"/>
        <v>54.35686277</v>
      </c>
      <c r="DJ181" s="43"/>
      <c r="DK181" s="14">
        <v>100.0</v>
      </c>
      <c r="DL181" s="14">
        <v>100000.0</v>
      </c>
      <c r="DM181" s="14">
        <v>16.0</v>
      </c>
      <c r="DN181" s="14">
        <v>71.212</v>
      </c>
      <c r="DQ181" s="14">
        <v>24.0</v>
      </c>
      <c r="DR181">
        <f t="shared" si="1"/>
        <v>2.884499141</v>
      </c>
      <c r="DV181" s="14">
        <v>1.48</v>
      </c>
      <c r="DW181">
        <f t="shared" si="2"/>
        <v>0.1702617154</v>
      </c>
    </row>
    <row r="182">
      <c r="C182" s="5"/>
      <c r="V182" s="5"/>
      <c r="X182" s="5"/>
      <c r="Y182" s="5"/>
      <c r="CY182" s="42">
        <f t="shared" si="28"/>
        <v>142.1559929</v>
      </c>
      <c r="CZ182">
        <f t="shared" si="29"/>
        <v>62.43599293</v>
      </c>
      <c r="DJ182" s="43"/>
      <c r="DK182" s="14">
        <v>110.0</v>
      </c>
      <c r="DL182" s="14">
        <v>100000.0</v>
      </c>
      <c r="DM182" s="14">
        <v>16.0</v>
      </c>
      <c r="DN182" s="14">
        <v>79.72</v>
      </c>
      <c r="DQ182" s="14">
        <v>24.0</v>
      </c>
      <c r="DR182">
        <f t="shared" si="1"/>
        <v>2.884499141</v>
      </c>
      <c r="DV182" s="14">
        <v>3.468</v>
      </c>
      <c r="DW182">
        <f t="shared" si="2"/>
        <v>0.5400790888</v>
      </c>
    </row>
    <row r="183">
      <c r="C183" s="5"/>
      <c r="V183" s="5"/>
      <c r="X183" s="5"/>
      <c r="Y183" s="5"/>
      <c r="CY183" s="42">
        <f t="shared" si="28"/>
        <v>159.1967027</v>
      </c>
      <c r="CZ183">
        <f t="shared" si="29"/>
        <v>73.20970267</v>
      </c>
      <c r="DJ183" s="43"/>
      <c r="DK183" s="14">
        <v>120.0</v>
      </c>
      <c r="DL183" s="14">
        <v>100000.0</v>
      </c>
      <c r="DM183" s="14">
        <v>16.0</v>
      </c>
      <c r="DN183" s="14">
        <v>85.987</v>
      </c>
      <c r="DQ183" s="14">
        <v>24.0</v>
      </c>
      <c r="DR183">
        <f t="shared" si="1"/>
        <v>2.884499141</v>
      </c>
      <c r="DV183" s="14">
        <v>8.73</v>
      </c>
      <c r="DW183">
        <f t="shared" si="2"/>
        <v>0.9410142437</v>
      </c>
    </row>
    <row r="184">
      <c r="C184" s="5"/>
      <c r="V184" s="5"/>
      <c r="X184" s="5"/>
      <c r="Y184" s="5"/>
      <c r="CY184" s="42">
        <f t="shared" si="28"/>
        <v>0.7001416437</v>
      </c>
      <c r="CZ184">
        <f t="shared" si="29"/>
        <v>-0.3068583563</v>
      </c>
      <c r="DJ184" s="43"/>
      <c r="DK184" s="14">
        <v>4.0</v>
      </c>
      <c r="DL184" s="14">
        <v>560.0</v>
      </c>
      <c r="DM184" s="14">
        <v>24.0</v>
      </c>
      <c r="DN184" s="14">
        <v>1.007</v>
      </c>
      <c r="DQ184" s="14">
        <v>24.0</v>
      </c>
      <c r="DR184">
        <f t="shared" si="1"/>
        <v>2.884499141</v>
      </c>
      <c r="DV184" s="14">
        <v>36.805</v>
      </c>
      <c r="DW184">
        <f t="shared" si="2"/>
        <v>1.565906822</v>
      </c>
    </row>
    <row r="185">
      <c r="C185" s="5"/>
      <c r="V185" s="5"/>
      <c r="X185" s="5"/>
      <c r="Y185" s="5"/>
      <c r="CY185" s="42">
        <f t="shared" si="28"/>
        <v>3.529518975</v>
      </c>
      <c r="CZ185">
        <f t="shared" si="29"/>
        <v>2.049518975</v>
      </c>
      <c r="DJ185" s="43"/>
      <c r="DK185" s="14">
        <v>8.0</v>
      </c>
      <c r="DL185" s="14">
        <v>560.0</v>
      </c>
      <c r="DM185" s="14">
        <v>24.0</v>
      </c>
      <c r="DN185" s="14">
        <v>1.48</v>
      </c>
      <c r="DQ185" s="14">
        <v>24.0</v>
      </c>
      <c r="DR185">
        <f t="shared" si="1"/>
        <v>2.884499141</v>
      </c>
      <c r="DV185" s="14">
        <v>40.92</v>
      </c>
      <c r="DW185">
        <f t="shared" si="2"/>
        <v>1.611935625</v>
      </c>
    </row>
    <row r="186">
      <c r="C186" s="5"/>
      <c r="V186" s="5"/>
      <c r="X186" s="5"/>
      <c r="Y186" s="5"/>
      <c r="CY186" s="42">
        <f t="shared" si="28"/>
        <v>5.130531993</v>
      </c>
      <c r="CZ186">
        <f t="shared" si="29"/>
        <v>1.662531993</v>
      </c>
      <c r="DJ186" s="43"/>
      <c r="DK186" s="14">
        <v>10.0</v>
      </c>
      <c r="DL186" s="14">
        <v>560.0</v>
      </c>
      <c r="DM186" s="14">
        <v>24.0</v>
      </c>
      <c r="DN186" s="14">
        <v>3.468</v>
      </c>
      <c r="DQ186" s="14">
        <v>24.0</v>
      </c>
      <c r="DR186">
        <f t="shared" si="1"/>
        <v>2.884499141</v>
      </c>
      <c r="DV186" s="14">
        <v>67.564</v>
      </c>
      <c r="DW186">
        <f t="shared" si="2"/>
        <v>1.829715353</v>
      </c>
    </row>
    <row r="187">
      <c r="C187" s="5"/>
      <c r="V187" s="5"/>
      <c r="X187" s="5"/>
      <c r="Y187" s="5"/>
      <c r="CY187" s="42">
        <f t="shared" si="28"/>
        <v>14.41130769</v>
      </c>
      <c r="CZ187">
        <f t="shared" si="29"/>
        <v>5.681307686</v>
      </c>
      <c r="DJ187" s="43"/>
      <c r="DK187" s="14">
        <v>20.0</v>
      </c>
      <c r="DL187" s="14">
        <v>560.0</v>
      </c>
      <c r="DM187" s="14">
        <v>24.0</v>
      </c>
      <c r="DN187" s="14">
        <v>8.73</v>
      </c>
      <c r="DQ187" s="14">
        <v>24.0</v>
      </c>
      <c r="DR187">
        <f t="shared" si="1"/>
        <v>2.884499141</v>
      </c>
      <c r="DV187" s="14">
        <v>68.748</v>
      </c>
      <c r="DW187">
        <f t="shared" si="2"/>
        <v>1.837260068</v>
      </c>
    </row>
    <row r="188">
      <c r="C188" s="5"/>
      <c r="V188" s="5"/>
      <c r="X188" s="5"/>
      <c r="Y188" s="5"/>
      <c r="CY188" s="42">
        <f t="shared" si="28"/>
        <v>25.23706477</v>
      </c>
      <c r="CZ188">
        <f t="shared" si="29"/>
        <v>-11.56793523</v>
      </c>
      <c r="DJ188" s="43"/>
      <c r="DK188" s="14">
        <v>30.0</v>
      </c>
      <c r="DL188" s="14">
        <v>560.0</v>
      </c>
      <c r="DM188" s="14">
        <v>24.0</v>
      </c>
      <c r="DN188" s="14">
        <v>36.805</v>
      </c>
      <c r="DQ188" s="14">
        <v>24.0</v>
      </c>
      <c r="DR188">
        <f t="shared" si="1"/>
        <v>2.884499141</v>
      </c>
      <c r="DV188" s="14">
        <v>92.341</v>
      </c>
      <c r="DW188">
        <f t="shared" si="2"/>
        <v>1.965394573</v>
      </c>
    </row>
    <row r="189">
      <c r="C189" s="5"/>
      <c r="V189" s="5"/>
      <c r="X189" s="5"/>
      <c r="Y189" s="5"/>
      <c r="CY189" s="42">
        <f t="shared" si="28"/>
        <v>37.20646391</v>
      </c>
      <c r="CZ189">
        <f t="shared" si="29"/>
        <v>-3.713536086</v>
      </c>
      <c r="DJ189" s="43"/>
      <c r="DK189" s="14">
        <v>40.0</v>
      </c>
      <c r="DL189" s="14">
        <v>560.0</v>
      </c>
      <c r="DM189" s="14">
        <v>24.0</v>
      </c>
      <c r="DN189" s="14">
        <v>40.92</v>
      </c>
      <c r="DQ189" s="14">
        <v>24.0</v>
      </c>
      <c r="DR189">
        <f t="shared" si="1"/>
        <v>2.884499141</v>
      </c>
      <c r="DV189" s="14">
        <v>103.615</v>
      </c>
      <c r="DW189">
        <f t="shared" si="2"/>
        <v>2.015422631</v>
      </c>
    </row>
    <row r="190">
      <c r="C190" s="5"/>
      <c r="V190" s="5"/>
      <c r="X190" s="5"/>
      <c r="Y190" s="5"/>
      <c r="CY190" s="42">
        <f t="shared" si="28"/>
        <v>50.10518246</v>
      </c>
      <c r="CZ190">
        <f t="shared" si="29"/>
        <v>-17.45881754</v>
      </c>
      <c r="DJ190" s="43"/>
      <c r="DK190" s="14">
        <v>50.0</v>
      </c>
      <c r="DL190" s="14">
        <v>560.0</v>
      </c>
      <c r="DM190" s="14">
        <v>24.0</v>
      </c>
      <c r="DN190" s="14">
        <v>67.564</v>
      </c>
      <c r="DQ190" s="14">
        <v>24.0</v>
      </c>
      <c r="DR190">
        <f t="shared" si="1"/>
        <v>2.884499141</v>
      </c>
      <c r="DV190" s="14">
        <v>107.699</v>
      </c>
      <c r="DW190">
        <f t="shared" si="2"/>
        <v>2.032211671</v>
      </c>
    </row>
    <row r="191">
      <c r="C191" s="5"/>
      <c r="V191" s="5"/>
      <c r="X191" s="5"/>
      <c r="Y191" s="5"/>
      <c r="CY191" s="42">
        <f t="shared" si="28"/>
        <v>63.79635597</v>
      </c>
      <c r="CZ191">
        <f t="shared" si="29"/>
        <v>-4.951644026</v>
      </c>
      <c r="DJ191" s="43"/>
      <c r="DK191" s="14">
        <v>60.0</v>
      </c>
      <c r="DL191" s="14">
        <v>560.0</v>
      </c>
      <c r="DM191" s="14">
        <v>24.0</v>
      </c>
      <c r="DN191" s="14">
        <v>68.748</v>
      </c>
      <c r="DQ191" s="14">
        <v>24.0</v>
      </c>
      <c r="DR191">
        <f t="shared" si="1"/>
        <v>2.884499141</v>
      </c>
      <c r="DV191" s="14">
        <v>148.216</v>
      </c>
      <c r="DW191">
        <f t="shared" si="2"/>
        <v>2.170895089</v>
      </c>
    </row>
    <row r="192">
      <c r="C192" s="5"/>
      <c r="V192" s="5"/>
      <c r="X192" s="5"/>
      <c r="Y192" s="5"/>
      <c r="CY192" s="42">
        <f t="shared" si="28"/>
        <v>78.18371152</v>
      </c>
      <c r="CZ192">
        <f t="shared" si="29"/>
        <v>-14.15728848</v>
      </c>
      <c r="DJ192" s="43"/>
      <c r="DK192" s="14">
        <v>70.0</v>
      </c>
      <c r="DL192" s="14">
        <v>560.0</v>
      </c>
      <c r="DM192" s="14">
        <v>24.0</v>
      </c>
      <c r="DN192" s="14">
        <v>92.341</v>
      </c>
      <c r="DQ192" s="14">
        <v>24.0</v>
      </c>
      <c r="DR192">
        <f t="shared" si="1"/>
        <v>2.884499141</v>
      </c>
      <c r="DV192" s="14">
        <v>153.572</v>
      </c>
      <c r="DW192">
        <f t="shared" si="2"/>
        <v>2.18631204</v>
      </c>
    </row>
    <row r="193">
      <c r="C193" s="5"/>
      <c r="V193" s="5"/>
      <c r="X193" s="5"/>
      <c r="Y193" s="5"/>
      <c r="CY193" s="42">
        <f t="shared" si="28"/>
        <v>93.19522656</v>
      </c>
      <c r="CZ193">
        <f t="shared" si="29"/>
        <v>-10.41977344</v>
      </c>
      <c r="DJ193" s="43"/>
      <c r="DK193" s="14">
        <v>80.0</v>
      </c>
      <c r="DL193" s="14">
        <v>560.0</v>
      </c>
      <c r="DM193" s="14">
        <v>24.0</v>
      </c>
      <c r="DN193" s="14">
        <v>103.615</v>
      </c>
      <c r="DQ193" s="14">
        <v>24.0</v>
      </c>
      <c r="DR193">
        <f t="shared" si="1"/>
        <v>2.884499141</v>
      </c>
      <c r="DV193" s="14">
        <v>171.825</v>
      </c>
      <c r="DW193">
        <f t="shared" si="2"/>
        <v>2.235086353</v>
      </c>
    </row>
    <row r="194">
      <c r="C194" s="5"/>
      <c r="V194" s="5"/>
      <c r="X194" s="5"/>
      <c r="Y194" s="5"/>
      <c r="CY194" s="42">
        <f t="shared" si="28"/>
        <v>108.7746567</v>
      </c>
      <c r="CZ194">
        <f t="shared" si="29"/>
        <v>1.075656666</v>
      </c>
      <c r="DJ194" s="43"/>
      <c r="DK194" s="14">
        <v>90.0</v>
      </c>
      <c r="DL194" s="14">
        <v>560.0</v>
      </c>
      <c r="DM194" s="14">
        <v>24.0</v>
      </c>
      <c r="DN194" s="14">
        <v>107.699</v>
      </c>
      <c r="DQ194" s="14">
        <v>24.0</v>
      </c>
      <c r="DR194">
        <f t="shared" si="1"/>
        <v>2.884499141</v>
      </c>
      <c r="DV194" s="14">
        <v>1.414</v>
      </c>
      <c r="DW194">
        <f t="shared" si="2"/>
        <v>0.1504494095</v>
      </c>
    </row>
    <row r="195">
      <c r="C195" s="5"/>
      <c r="V195" s="5"/>
      <c r="X195" s="5"/>
      <c r="Y195" s="5"/>
      <c r="CY195" s="42">
        <f t="shared" si="28"/>
        <v>124.8766629</v>
      </c>
      <c r="CZ195">
        <f t="shared" si="29"/>
        <v>-23.33933708</v>
      </c>
      <c r="DJ195" s="43"/>
      <c r="DK195" s="14">
        <v>100.0</v>
      </c>
      <c r="DL195" s="14">
        <v>560.0</v>
      </c>
      <c r="DM195" s="14">
        <v>24.0</v>
      </c>
      <c r="DN195" s="14">
        <v>148.216</v>
      </c>
      <c r="DQ195" s="14">
        <v>24.0</v>
      </c>
      <c r="DR195">
        <f t="shared" si="1"/>
        <v>2.884499141</v>
      </c>
      <c r="DV195" s="14">
        <v>3.587</v>
      </c>
      <c r="DW195">
        <f t="shared" si="2"/>
        <v>0.5547313767</v>
      </c>
    </row>
    <row r="196">
      <c r="C196" s="5"/>
      <c r="V196" s="5"/>
      <c r="X196" s="5"/>
      <c r="Y196" s="5"/>
      <c r="CY196" s="42">
        <f t="shared" si="28"/>
        <v>141.4637931</v>
      </c>
      <c r="CZ196">
        <f t="shared" si="29"/>
        <v>-12.10820693</v>
      </c>
      <c r="DJ196" s="43"/>
      <c r="DK196" s="14">
        <v>110.0</v>
      </c>
      <c r="DL196" s="14">
        <v>560.0</v>
      </c>
      <c r="DM196" s="14">
        <v>24.0</v>
      </c>
      <c r="DN196" s="14">
        <v>153.572</v>
      </c>
      <c r="DQ196" s="14">
        <v>24.0</v>
      </c>
      <c r="DR196">
        <f t="shared" si="1"/>
        <v>2.884499141</v>
      </c>
      <c r="DV196" s="14">
        <v>4.421</v>
      </c>
      <c r="DW196">
        <f t="shared" si="2"/>
        <v>0.6455205149</v>
      </c>
    </row>
    <row r="197">
      <c r="C197" s="5"/>
      <c r="V197" s="5"/>
      <c r="X197" s="5"/>
      <c r="Y197" s="5"/>
      <c r="CY197" s="42">
        <f t="shared" si="28"/>
        <v>158.5045028</v>
      </c>
      <c r="CZ197">
        <f t="shared" si="29"/>
        <v>-13.32049718</v>
      </c>
      <c r="DJ197" s="43"/>
      <c r="DK197" s="14">
        <v>120.0</v>
      </c>
      <c r="DL197" s="14">
        <v>560.0</v>
      </c>
      <c r="DM197" s="14">
        <v>24.0</v>
      </c>
      <c r="DN197" s="14">
        <v>171.825</v>
      </c>
      <c r="DQ197" s="14">
        <v>24.0</v>
      </c>
      <c r="DR197">
        <f t="shared" si="1"/>
        <v>2.884499141</v>
      </c>
      <c r="DV197" s="14">
        <v>9.964</v>
      </c>
      <c r="DW197">
        <f t="shared" si="2"/>
        <v>0.9984337189</v>
      </c>
    </row>
    <row r="198">
      <c r="C198" s="5"/>
      <c r="V198" s="5"/>
      <c r="X198" s="5"/>
      <c r="Y198" s="5"/>
      <c r="CY198" s="42">
        <f t="shared" si="28"/>
        <v>0.7207075387</v>
      </c>
      <c r="CZ198">
        <f t="shared" si="29"/>
        <v>-0.6932924613</v>
      </c>
      <c r="DJ198" s="43"/>
      <c r="DK198" s="14">
        <v>4.0</v>
      </c>
      <c r="DL198" s="14">
        <v>5000.0</v>
      </c>
      <c r="DM198" s="14">
        <v>24.0</v>
      </c>
      <c r="DN198" s="14">
        <v>1.414</v>
      </c>
      <c r="DQ198" s="14">
        <v>24.0</v>
      </c>
      <c r="DR198">
        <f t="shared" si="1"/>
        <v>2.884499141</v>
      </c>
      <c r="DV198" s="14">
        <v>18.632</v>
      </c>
      <c r="DW198">
        <f t="shared" si="2"/>
        <v>1.270259476</v>
      </c>
    </row>
    <row r="199">
      <c r="C199" s="5"/>
      <c r="V199" s="5"/>
      <c r="X199" s="5"/>
      <c r="Y199" s="5"/>
      <c r="CY199" s="42">
        <f t="shared" si="28"/>
        <v>3.55008487</v>
      </c>
      <c r="CZ199">
        <f t="shared" si="29"/>
        <v>-0.03691512995</v>
      </c>
      <c r="DJ199" s="43"/>
      <c r="DK199" s="14">
        <v>8.0</v>
      </c>
      <c r="DL199" s="14">
        <v>5000.0</v>
      </c>
      <c r="DM199" s="14">
        <v>24.0</v>
      </c>
      <c r="DN199" s="14">
        <v>3.587</v>
      </c>
      <c r="DQ199" s="14">
        <v>24.0</v>
      </c>
      <c r="DR199">
        <f t="shared" si="1"/>
        <v>2.884499141</v>
      </c>
      <c r="DV199" s="14">
        <v>26.85</v>
      </c>
      <c r="DW199">
        <f t="shared" si="2"/>
        <v>1.42894429</v>
      </c>
    </row>
    <row r="200">
      <c r="C200" s="5"/>
      <c r="V200" s="5"/>
      <c r="X200" s="5"/>
      <c r="Y200" s="5"/>
      <c r="CY200" s="42">
        <f t="shared" si="28"/>
        <v>5.151097888</v>
      </c>
      <c r="CZ200">
        <f t="shared" si="29"/>
        <v>0.730097888</v>
      </c>
      <c r="DJ200" s="43"/>
      <c r="DK200" s="14">
        <v>10.0</v>
      </c>
      <c r="DL200" s="14">
        <v>5000.0</v>
      </c>
      <c r="DM200" s="14">
        <v>24.0</v>
      </c>
      <c r="DN200" s="14">
        <v>4.421</v>
      </c>
      <c r="DQ200" s="14">
        <v>24.0</v>
      </c>
      <c r="DR200">
        <f t="shared" si="1"/>
        <v>2.884499141</v>
      </c>
      <c r="DV200" s="14">
        <v>36.311</v>
      </c>
      <c r="DW200">
        <f t="shared" si="2"/>
        <v>1.560038209</v>
      </c>
    </row>
    <row r="201">
      <c r="C201" s="5"/>
      <c r="V201" s="5"/>
      <c r="X201" s="5"/>
      <c r="Y201" s="5"/>
      <c r="CY201" s="42">
        <f t="shared" si="28"/>
        <v>14.43187358</v>
      </c>
      <c r="CZ201">
        <f t="shared" si="29"/>
        <v>4.467873581</v>
      </c>
      <c r="DJ201" s="43"/>
      <c r="DK201" s="14">
        <v>20.0</v>
      </c>
      <c r="DL201" s="14">
        <v>5000.0</v>
      </c>
      <c r="DM201" s="14">
        <v>24.0</v>
      </c>
      <c r="DN201" s="14">
        <v>9.964</v>
      </c>
      <c r="DQ201" s="14">
        <v>24.0</v>
      </c>
      <c r="DR201">
        <f t="shared" si="1"/>
        <v>2.884499141</v>
      </c>
      <c r="DV201" s="14">
        <v>41.138</v>
      </c>
      <c r="DW201">
        <f t="shared" si="2"/>
        <v>1.614243174</v>
      </c>
    </row>
    <row r="202">
      <c r="C202" s="5"/>
      <c r="V202" s="5"/>
      <c r="X202" s="5"/>
      <c r="Y202" s="5"/>
      <c r="CY202" s="42">
        <f t="shared" si="28"/>
        <v>25.25763066</v>
      </c>
      <c r="CZ202">
        <f t="shared" si="29"/>
        <v>6.62563066</v>
      </c>
      <c r="DJ202" s="43"/>
      <c r="DK202" s="14">
        <v>30.0</v>
      </c>
      <c r="DL202" s="14">
        <v>5000.0</v>
      </c>
      <c r="DM202" s="14">
        <v>24.0</v>
      </c>
      <c r="DN202" s="14">
        <v>18.632</v>
      </c>
      <c r="DQ202" s="14">
        <v>24.0</v>
      </c>
      <c r="DR202">
        <f t="shared" si="1"/>
        <v>2.884499141</v>
      </c>
      <c r="DV202" s="14">
        <v>46.385</v>
      </c>
      <c r="DW202">
        <f t="shared" si="2"/>
        <v>1.666377561</v>
      </c>
    </row>
    <row r="203">
      <c r="C203" s="5"/>
      <c r="V203" s="5"/>
      <c r="X203" s="5"/>
      <c r="Y203" s="5"/>
      <c r="CY203" s="42">
        <f t="shared" si="28"/>
        <v>37.22702981</v>
      </c>
      <c r="CZ203">
        <f t="shared" si="29"/>
        <v>10.37702981</v>
      </c>
      <c r="DJ203" s="43"/>
      <c r="DK203" s="14">
        <v>40.0</v>
      </c>
      <c r="DL203" s="14">
        <v>5000.0</v>
      </c>
      <c r="DM203" s="14">
        <v>24.0</v>
      </c>
      <c r="DN203" s="14">
        <v>26.85</v>
      </c>
      <c r="DQ203" s="14">
        <v>24.0</v>
      </c>
      <c r="DR203">
        <f t="shared" si="1"/>
        <v>2.884499141</v>
      </c>
      <c r="DV203" s="14">
        <v>51.356</v>
      </c>
      <c r="DW203">
        <f t="shared" si="2"/>
        <v>1.71059119</v>
      </c>
    </row>
    <row r="204">
      <c r="C204" s="5"/>
      <c r="V204" s="5"/>
      <c r="X204" s="5"/>
      <c r="Y204" s="5"/>
      <c r="CY204" s="42">
        <f t="shared" si="28"/>
        <v>50.12574836</v>
      </c>
      <c r="CZ204">
        <f t="shared" si="29"/>
        <v>13.81474836</v>
      </c>
      <c r="DJ204" s="43"/>
      <c r="DK204" s="14">
        <v>50.0</v>
      </c>
      <c r="DL204" s="14">
        <v>5000.0</v>
      </c>
      <c r="DM204" s="14">
        <v>24.0</v>
      </c>
      <c r="DN204" s="14">
        <v>36.311</v>
      </c>
      <c r="DQ204" s="14">
        <v>24.0</v>
      </c>
      <c r="DR204">
        <f t="shared" si="1"/>
        <v>2.884499141</v>
      </c>
      <c r="DV204" s="14">
        <v>67.125</v>
      </c>
      <c r="DW204">
        <f t="shared" si="2"/>
        <v>1.826884299</v>
      </c>
    </row>
    <row r="205">
      <c r="C205" s="5"/>
      <c r="V205" s="5"/>
      <c r="X205" s="5"/>
      <c r="Y205" s="5"/>
      <c r="CY205" s="42">
        <f t="shared" si="28"/>
        <v>63.81692187</v>
      </c>
      <c r="CZ205">
        <f t="shared" si="29"/>
        <v>22.67892187</v>
      </c>
      <c r="DJ205" s="43"/>
      <c r="DK205" s="14">
        <v>60.0</v>
      </c>
      <c r="DL205" s="14">
        <v>5000.0</v>
      </c>
      <c r="DM205" s="14">
        <v>24.0</v>
      </c>
      <c r="DN205" s="14">
        <v>41.138</v>
      </c>
      <c r="DQ205" s="14">
        <v>24.0</v>
      </c>
      <c r="DR205">
        <f t="shared" si="1"/>
        <v>2.884499141</v>
      </c>
      <c r="DV205" s="14">
        <v>69.585</v>
      </c>
      <c r="DW205">
        <f t="shared" si="2"/>
        <v>1.842515632</v>
      </c>
    </row>
    <row r="206">
      <c r="C206" s="5"/>
      <c r="V206" s="5"/>
      <c r="X206" s="5"/>
      <c r="Y206" s="5"/>
      <c r="CY206" s="42">
        <f t="shared" si="28"/>
        <v>78.20427742</v>
      </c>
      <c r="CZ206">
        <f t="shared" si="29"/>
        <v>31.81927742</v>
      </c>
      <c r="DJ206" s="43"/>
      <c r="DK206" s="14">
        <v>70.0</v>
      </c>
      <c r="DL206" s="14">
        <v>5000.0</v>
      </c>
      <c r="DM206" s="14">
        <v>24.0</v>
      </c>
      <c r="DN206" s="14">
        <v>46.385</v>
      </c>
      <c r="DQ206" s="14">
        <v>24.0</v>
      </c>
      <c r="DR206">
        <f t="shared" si="1"/>
        <v>2.884499141</v>
      </c>
      <c r="DV206" s="14">
        <v>76.874</v>
      </c>
      <c r="DW206">
        <f t="shared" si="2"/>
        <v>1.885779479</v>
      </c>
    </row>
    <row r="207">
      <c r="C207" s="5"/>
      <c r="V207" s="5"/>
      <c r="X207" s="5"/>
      <c r="Y207" s="5"/>
      <c r="CY207" s="42">
        <f t="shared" si="28"/>
        <v>93.21579246</v>
      </c>
      <c r="CZ207">
        <f t="shared" si="29"/>
        <v>41.85979246</v>
      </c>
      <c r="DJ207" s="43"/>
      <c r="DK207" s="14">
        <v>80.0</v>
      </c>
      <c r="DL207" s="14">
        <v>5000.0</v>
      </c>
      <c r="DM207" s="14">
        <v>24.0</v>
      </c>
      <c r="DN207" s="14">
        <v>51.356</v>
      </c>
      <c r="DQ207" s="14">
        <v>24.0</v>
      </c>
      <c r="DR207">
        <f t="shared" si="1"/>
        <v>2.884499141</v>
      </c>
      <c r="DV207" s="14">
        <v>83.006</v>
      </c>
      <c r="DW207">
        <f t="shared" si="2"/>
        <v>1.919109486</v>
      </c>
    </row>
    <row r="208">
      <c r="C208" s="5"/>
      <c r="V208" s="5"/>
      <c r="X208" s="5"/>
      <c r="Y208" s="5"/>
      <c r="CY208" s="42">
        <f t="shared" si="28"/>
        <v>108.7952226</v>
      </c>
      <c r="CZ208">
        <f t="shared" si="29"/>
        <v>41.67022256</v>
      </c>
      <c r="DJ208" s="43"/>
      <c r="DK208" s="14">
        <v>90.0</v>
      </c>
      <c r="DL208" s="14">
        <v>5000.0</v>
      </c>
      <c r="DM208" s="14">
        <v>24.0</v>
      </c>
      <c r="DN208" s="14">
        <v>67.125</v>
      </c>
      <c r="DQ208" s="14">
        <v>24.0</v>
      </c>
      <c r="DR208">
        <f t="shared" si="1"/>
        <v>2.884499141</v>
      </c>
      <c r="DV208" s="14">
        <v>1.414</v>
      </c>
      <c r="DW208">
        <f t="shared" si="2"/>
        <v>0.1504494095</v>
      </c>
    </row>
    <row r="209">
      <c r="C209" s="5"/>
      <c r="V209" s="5"/>
      <c r="X209" s="5"/>
      <c r="Y209" s="5"/>
      <c r="CY209" s="42">
        <f t="shared" si="28"/>
        <v>124.8972288</v>
      </c>
      <c r="CZ209">
        <f t="shared" si="29"/>
        <v>55.31222882</v>
      </c>
      <c r="DJ209" s="43"/>
      <c r="DK209" s="14">
        <v>100.0</v>
      </c>
      <c r="DL209" s="14">
        <v>5000.0</v>
      </c>
      <c r="DM209" s="14">
        <v>24.0</v>
      </c>
      <c r="DN209" s="14">
        <v>69.585</v>
      </c>
      <c r="DQ209" s="14">
        <v>24.0</v>
      </c>
      <c r="DR209">
        <f t="shared" si="1"/>
        <v>2.884499141</v>
      </c>
      <c r="DV209" s="14">
        <v>3.742</v>
      </c>
      <c r="DW209">
        <f t="shared" si="2"/>
        <v>0.5731037832</v>
      </c>
    </row>
    <row r="210">
      <c r="C210" s="5"/>
      <c r="V210" s="5"/>
      <c r="X210" s="5"/>
      <c r="Y210" s="5"/>
      <c r="CY210" s="42">
        <f t="shared" si="28"/>
        <v>141.484359</v>
      </c>
      <c r="CZ210">
        <f t="shared" si="29"/>
        <v>64.61035897</v>
      </c>
      <c r="DJ210" s="43"/>
      <c r="DK210" s="14">
        <v>110.0</v>
      </c>
      <c r="DL210" s="14">
        <v>5000.0</v>
      </c>
      <c r="DM210" s="14">
        <v>24.0</v>
      </c>
      <c r="DN210" s="14">
        <v>76.874</v>
      </c>
      <c r="DQ210" s="14">
        <v>24.0</v>
      </c>
      <c r="DR210">
        <f t="shared" si="1"/>
        <v>2.884499141</v>
      </c>
      <c r="DV210" s="14">
        <v>4.899</v>
      </c>
      <c r="DW210">
        <f t="shared" si="2"/>
        <v>0.6901074395</v>
      </c>
    </row>
    <row r="211">
      <c r="C211" s="5"/>
      <c r="V211" s="5"/>
      <c r="X211" s="5"/>
      <c r="Y211" s="5"/>
      <c r="CY211" s="42">
        <f t="shared" si="28"/>
        <v>158.5250687</v>
      </c>
      <c r="CZ211">
        <f t="shared" si="29"/>
        <v>75.51906871</v>
      </c>
      <c r="DJ211" s="43"/>
      <c r="DK211" s="14">
        <v>120.0</v>
      </c>
      <c r="DL211" s="14">
        <v>5000.0</v>
      </c>
      <c r="DM211" s="14">
        <v>24.0</v>
      </c>
      <c r="DN211" s="14">
        <v>83.006</v>
      </c>
      <c r="DQ211" s="14">
        <v>24.0</v>
      </c>
      <c r="DR211">
        <f t="shared" si="1"/>
        <v>2.884499141</v>
      </c>
      <c r="DV211" s="14">
        <v>10.308</v>
      </c>
      <c r="DW211">
        <f t="shared" si="2"/>
        <v>1.01317441</v>
      </c>
    </row>
    <row r="212">
      <c r="C212" s="5"/>
      <c r="V212" s="5"/>
      <c r="X212" s="5"/>
      <c r="Y212" s="5"/>
      <c r="CY212" s="42">
        <f t="shared" si="28"/>
        <v>0.7438673303</v>
      </c>
      <c r="CZ212">
        <f t="shared" si="29"/>
        <v>-0.6701326697</v>
      </c>
      <c r="DJ212" s="43"/>
      <c r="DK212" s="14">
        <v>4.0</v>
      </c>
      <c r="DL212" s="14">
        <v>10000.0</v>
      </c>
      <c r="DM212" s="14">
        <v>24.0</v>
      </c>
      <c r="DN212" s="14">
        <v>1.414</v>
      </c>
      <c r="DQ212" s="14">
        <v>24.0</v>
      </c>
      <c r="DR212">
        <f t="shared" si="1"/>
        <v>2.884499141</v>
      </c>
      <c r="DV212" s="14">
        <v>19.507</v>
      </c>
      <c r="DW212">
        <f t="shared" si="2"/>
        <v>1.290190484</v>
      </c>
    </row>
    <row r="213">
      <c r="C213" s="5"/>
      <c r="V213" s="5"/>
      <c r="X213" s="5"/>
      <c r="Y213" s="5"/>
      <c r="CY213" s="42">
        <f t="shared" si="28"/>
        <v>3.573244662</v>
      </c>
      <c r="CZ213">
        <f t="shared" si="29"/>
        <v>-0.1687553383</v>
      </c>
      <c r="DJ213" s="43"/>
      <c r="DK213" s="14">
        <v>8.0</v>
      </c>
      <c r="DL213" s="14">
        <v>10000.0</v>
      </c>
      <c r="DM213" s="14">
        <v>24.0</v>
      </c>
      <c r="DN213" s="14">
        <v>3.742</v>
      </c>
      <c r="DQ213" s="14">
        <v>24.0</v>
      </c>
      <c r="DR213">
        <f t="shared" si="1"/>
        <v>2.884499141</v>
      </c>
      <c r="DV213" s="14">
        <v>23.303</v>
      </c>
      <c r="DW213">
        <f t="shared" si="2"/>
        <v>1.367411835</v>
      </c>
    </row>
    <row r="214">
      <c r="C214" s="5"/>
      <c r="V214" s="5"/>
      <c r="X214" s="5"/>
      <c r="Y214" s="5"/>
      <c r="CY214" s="42">
        <f t="shared" si="28"/>
        <v>5.17425768</v>
      </c>
      <c r="CZ214">
        <f t="shared" si="29"/>
        <v>0.2752576796</v>
      </c>
      <c r="DJ214" s="43"/>
      <c r="DK214" s="14">
        <v>10.0</v>
      </c>
      <c r="DL214" s="14">
        <v>10000.0</v>
      </c>
      <c r="DM214" s="14">
        <v>24.0</v>
      </c>
      <c r="DN214" s="14">
        <v>4.899</v>
      </c>
      <c r="DQ214" s="14">
        <v>24.0</v>
      </c>
      <c r="DR214">
        <f t="shared" si="1"/>
        <v>2.884499141</v>
      </c>
      <c r="DV214" s="14">
        <v>30.901</v>
      </c>
      <c r="DW214">
        <f t="shared" si="2"/>
        <v>1.489972534</v>
      </c>
    </row>
    <row r="215">
      <c r="C215" s="5"/>
      <c r="V215" s="5"/>
      <c r="X215" s="5"/>
      <c r="Y215" s="5"/>
      <c r="CY215" s="42">
        <f t="shared" si="28"/>
        <v>14.45503337</v>
      </c>
      <c r="CZ215">
        <f t="shared" si="29"/>
        <v>4.147033373</v>
      </c>
      <c r="DJ215" s="43"/>
      <c r="DK215" s="14">
        <v>20.0</v>
      </c>
      <c r="DL215" s="14">
        <v>10000.0</v>
      </c>
      <c r="DM215" s="14">
        <v>24.0</v>
      </c>
      <c r="DN215" s="14">
        <v>10.308</v>
      </c>
      <c r="DQ215" s="14">
        <v>24.0</v>
      </c>
      <c r="DR215">
        <f t="shared" si="1"/>
        <v>2.884499141</v>
      </c>
      <c r="DV215" s="14">
        <v>38.262</v>
      </c>
      <c r="DW215">
        <f t="shared" si="2"/>
        <v>1.582767667</v>
      </c>
    </row>
    <row r="216">
      <c r="C216" s="5"/>
      <c r="V216" s="5"/>
      <c r="X216" s="5"/>
      <c r="Y216" s="5"/>
      <c r="CY216" s="42">
        <f t="shared" si="28"/>
        <v>25.28079045</v>
      </c>
      <c r="CZ216">
        <f t="shared" si="29"/>
        <v>5.773790452</v>
      </c>
      <c r="DJ216" s="43"/>
      <c r="DK216" s="14">
        <v>30.0</v>
      </c>
      <c r="DL216" s="14">
        <v>10000.0</v>
      </c>
      <c r="DM216" s="14">
        <v>24.0</v>
      </c>
      <c r="DN216" s="14">
        <v>19.507</v>
      </c>
      <c r="DQ216" s="14">
        <v>24.0</v>
      </c>
      <c r="DR216">
        <f t="shared" si="1"/>
        <v>2.884499141</v>
      </c>
      <c r="DV216" s="14">
        <v>47.01</v>
      </c>
      <c r="DW216">
        <f t="shared" si="2"/>
        <v>1.672190251</v>
      </c>
    </row>
    <row r="217">
      <c r="C217" s="5"/>
      <c r="V217" s="5"/>
      <c r="X217" s="5"/>
      <c r="Y217" s="5"/>
      <c r="CY217" s="42">
        <f t="shared" si="28"/>
        <v>37.2501896</v>
      </c>
      <c r="CZ217">
        <f t="shared" si="29"/>
        <v>13.9471896</v>
      </c>
      <c r="DJ217" s="43"/>
      <c r="DK217" s="14">
        <v>40.0</v>
      </c>
      <c r="DL217" s="14">
        <v>10000.0</v>
      </c>
      <c r="DM217" s="14">
        <v>24.0</v>
      </c>
      <c r="DN217" s="14">
        <v>23.303</v>
      </c>
      <c r="DQ217" s="14">
        <v>24.0</v>
      </c>
      <c r="DR217">
        <f t="shared" si="1"/>
        <v>2.884499141</v>
      </c>
      <c r="DV217" s="14">
        <v>53.198</v>
      </c>
      <c r="DW217">
        <f t="shared" si="2"/>
        <v>1.725895305</v>
      </c>
    </row>
    <row r="218">
      <c r="C218" s="5"/>
      <c r="V218" s="5"/>
      <c r="X218" s="5"/>
      <c r="Y218" s="5"/>
      <c r="CY218" s="42">
        <f t="shared" si="28"/>
        <v>50.14890815</v>
      </c>
      <c r="CZ218">
        <f t="shared" si="29"/>
        <v>19.24790815</v>
      </c>
      <c r="DJ218" s="43"/>
      <c r="DK218" s="14">
        <v>50.0</v>
      </c>
      <c r="DL218" s="14">
        <v>10000.0</v>
      </c>
      <c r="DM218" s="14">
        <v>24.0</v>
      </c>
      <c r="DN218" s="14">
        <v>30.901</v>
      </c>
      <c r="DQ218" s="14">
        <v>24.0</v>
      </c>
      <c r="DR218">
        <f t="shared" si="1"/>
        <v>2.884499141</v>
      </c>
      <c r="DV218" s="14">
        <v>57.652</v>
      </c>
      <c r="DW218">
        <f t="shared" si="2"/>
        <v>1.760814378</v>
      </c>
    </row>
    <row r="219">
      <c r="C219" s="5"/>
      <c r="V219" s="5"/>
      <c r="X219" s="5"/>
      <c r="Y219" s="5"/>
      <c r="CY219" s="42">
        <f t="shared" si="28"/>
        <v>63.84008166</v>
      </c>
      <c r="CZ219">
        <f t="shared" si="29"/>
        <v>25.57808166</v>
      </c>
      <c r="DJ219" s="43"/>
      <c r="DK219" s="14">
        <v>60.0</v>
      </c>
      <c r="DL219" s="14">
        <v>10000.0</v>
      </c>
      <c r="DM219" s="14">
        <v>24.0</v>
      </c>
      <c r="DN219" s="14">
        <v>38.262</v>
      </c>
      <c r="DQ219" s="14">
        <v>24.0</v>
      </c>
      <c r="DR219">
        <f t="shared" si="1"/>
        <v>2.884499141</v>
      </c>
      <c r="DV219" s="14">
        <v>71.636</v>
      </c>
      <c r="DW219">
        <f t="shared" si="2"/>
        <v>1.855131328</v>
      </c>
    </row>
    <row r="220">
      <c r="C220" s="5"/>
      <c r="V220" s="5"/>
      <c r="X220" s="5"/>
      <c r="Y220" s="5"/>
      <c r="CY220" s="42">
        <f t="shared" si="28"/>
        <v>78.22743721</v>
      </c>
      <c r="CZ220">
        <f t="shared" si="29"/>
        <v>31.21743721</v>
      </c>
      <c r="DJ220" s="43"/>
      <c r="DK220" s="14">
        <v>70.0</v>
      </c>
      <c r="DL220" s="14">
        <v>10000.0</v>
      </c>
      <c r="DM220" s="14">
        <v>24.0</v>
      </c>
      <c r="DN220" s="14">
        <v>47.01</v>
      </c>
      <c r="DQ220" s="14">
        <v>24.0</v>
      </c>
      <c r="DR220">
        <f t="shared" si="1"/>
        <v>2.884499141</v>
      </c>
      <c r="DV220" s="14">
        <v>74.894</v>
      </c>
      <c r="DW220">
        <f t="shared" si="2"/>
        <v>1.874447026</v>
      </c>
    </row>
    <row r="221">
      <c r="C221" s="5"/>
      <c r="V221" s="5"/>
      <c r="X221" s="5"/>
      <c r="Y221" s="5"/>
      <c r="CY221" s="42">
        <f t="shared" si="28"/>
        <v>93.23895225</v>
      </c>
      <c r="CZ221">
        <f t="shared" si="29"/>
        <v>40.04095225</v>
      </c>
      <c r="DJ221" s="43"/>
      <c r="DK221" s="14">
        <v>80.0</v>
      </c>
      <c r="DL221" s="14">
        <v>10000.0</v>
      </c>
      <c r="DM221" s="14">
        <v>24.0</v>
      </c>
      <c r="DN221" s="14">
        <v>53.198</v>
      </c>
      <c r="DQ221" s="14">
        <v>24.0</v>
      </c>
      <c r="DR221">
        <f t="shared" si="1"/>
        <v>2.884499141</v>
      </c>
      <c r="DV221" s="14">
        <v>80.964</v>
      </c>
      <c r="DW221">
        <f t="shared" si="2"/>
        <v>1.908291956</v>
      </c>
    </row>
    <row r="222">
      <c r="C222" s="5"/>
      <c r="V222" s="5"/>
      <c r="X222" s="5"/>
      <c r="Y222" s="5"/>
      <c r="CY222" s="42">
        <f t="shared" si="28"/>
        <v>108.8183824</v>
      </c>
      <c r="CZ222">
        <f t="shared" si="29"/>
        <v>51.16638235</v>
      </c>
      <c r="DJ222" s="43"/>
      <c r="DK222" s="14">
        <v>90.0</v>
      </c>
      <c r="DL222" s="14">
        <v>10000.0</v>
      </c>
      <c r="DM222" s="14">
        <v>24.0</v>
      </c>
      <c r="DN222" s="14">
        <v>57.652</v>
      </c>
      <c r="DQ222" s="14">
        <v>24.0</v>
      </c>
      <c r="DR222">
        <f t="shared" si="1"/>
        <v>2.884499141</v>
      </c>
      <c r="DV222" s="14">
        <v>1.414</v>
      </c>
      <c r="DW222">
        <f t="shared" si="2"/>
        <v>0.1504494095</v>
      </c>
    </row>
    <row r="223">
      <c r="C223" s="5"/>
      <c r="V223" s="5"/>
      <c r="X223" s="5"/>
      <c r="Y223" s="5"/>
      <c r="CY223" s="42">
        <f t="shared" si="28"/>
        <v>124.9203886</v>
      </c>
      <c r="CZ223">
        <f t="shared" si="29"/>
        <v>53.28438861</v>
      </c>
      <c r="DJ223" s="43"/>
      <c r="DK223" s="14">
        <v>100.0</v>
      </c>
      <c r="DL223" s="14">
        <v>10000.0</v>
      </c>
      <c r="DM223" s="14">
        <v>24.0</v>
      </c>
      <c r="DN223" s="14">
        <v>71.636</v>
      </c>
      <c r="DQ223" s="14">
        <v>24.0</v>
      </c>
      <c r="DR223">
        <f t="shared" si="1"/>
        <v>2.884499141</v>
      </c>
      <c r="DV223" s="14">
        <v>3.742</v>
      </c>
      <c r="DW223">
        <f t="shared" si="2"/>
        <v>0.5731037832</v>
      </c>
    </row>
    <row r="224">
      <c r="C224" s="5"/>
      <c r="V224" s="5"/>
      <c r="X224" s="5"/>
      <c r="Y224" s="5"/>
      <c r="CY224" s="42">
        <f t="shared" si="28"/>
        <v>141.5075188</v>
      </c>
      <c r="CZ224">
        <f t="shared" si="29"/>
        <v>66.61351876</v>
      </c>
      <c r="DJ224" s="43"/>
      <c r="DK224" s="14">
        <v>110.0</v>
      </c>
      <c r="DL224" s="14">
        <v>10000.0</v>
      </c>
      <c r="DM224" s="14">
        <v>24.0</v>
      </c>
      <c r="DN224" s="14">
        <v>74.894</v>
      </c>
      <c r="DQ224" s="14">
        <v>24.0</v>
      </c>
      <c r="DR224">
        <f t="shared" si="1"/>
        <v>2.884499141</v>
      </c>
      <c r="DV224" s="14">
        <v>4.899</v>
      </c>
      <c r="DW224">
        <f t="shared" si="2"/>
        <v>0.6901074395</v>
      </c>
    </row>
    <row r="225">
      <c r="C225" s="5"/>
      <c r="V225" s="5"/>
      <c r="X225" s="5"/>
      <c r="Y225" s="5"/>
      <c r="CY225" s="42">
        <f t="shared" si="28"/>
        <v>158.5482285</v>
      </c>
      <c r="CZ225">
        <f t="shared" si="29"/>
        <v>77.58422851</v>
      </c>
      <c r="DJ225" s="43"/>
      <c r="DK225" s="14">
        <v>120.0</v>
      </c>
      <c r="DL225" s="14">
        <v>10000.0</v>
      </c>
      <c r="DM225" s="14">
        <v>24.0</v>
      </c>
      <c r="DN225" s="14">
        <v>80.964</v>
      </c>
      <c r="DQ225" s="14">
        <v>24.0</v>
      </c>
      <c r="DR225">
        <f t="shared" si="1"/>
        <v>2.884499141</v>
      </c>
      <c r="DV225" s="14">
        <v>10.677</v>
      </c>
      <c r="DW225">
        <f t="shared" si="2"/>
        <v>1.028449243</v>
      </c>
    </row>
    <row r="226">
      <c r="C226" s="5"/>
      <c r="V226" s="5"/>
      <c r="X226" s="5"/>
      <c r="Y226" s="5"/>
      <c r="CY226" s="42">
        <f t="shared" si="28"/>
        <v>1.16074358</v>
      </c>
      <c r="CZ226">
        <f t="shared" si="29"/>
        <v>-0.2532564197</v>
      </c>
      <c r="DJ226" s="43"/>
      <c r="DK226" s="14">
        <v>4.0</v>
      </c>
      <c r="DL226" s="14">
        <v>100000.0</v>
      </c>
      <c r="DM226" s="14">
        <v>24.0</v>
      </c>
      <c r="DN226" s="14">
        <v>1.414</v>
      </c>
      <c r="DQ226" s="14">
        <v>24.0</v>
      </c>
      <c r="DR226">
        <f t="shared" si="1"/>
        <v>2.884499141</v>
      </c>
      <c r="DV226" s="14">
        <v>20.043</v>
      </c>
      <c r="DW226">
        <f t="shared" si="2"/>
        <v>1.301962726</v>
      </c>
    </row>
    <row r="227">
      <c r="C227" s="5"/>
      <c r="V227" s="5"/>
      <c r="X227" s="5"/>
      <c r="Y227" s="5"/>
      <c r="CY227" s="42">
        <f t="shared" si="28"/>
        <v>3.990120912</v>
      </c>
      <c r="CZ227">
        <f t="shared" si="29"/>
        <v>0.2481209117</v>
      </c>
      <c r="DJ227" s="43"/>
      <c r="DK227" s="14">
        <v>8.0</v>
      </c>
      <c r="DL227" s="14">
        <v>100000.0</v>
      </c>
      <c r="DM227" s="14">
        <v>24.0</v>
      </c>
      <c r="DN227" s="14">
        <v>3.742</v>
      </c>
      <c r="DQ227" s="14">
        <v>24.0</v>
      </c>
      <c r="DR227">
        <f t="shared" si="1"/>
        <v>2.884499141</v>
      </c>
      <c r="DV227" s="14">
        <v>23.624</v>
      </c>
      <c r="DW227">
        <f t="shared" si="2"/>
        <v>1.373353434</v>
      </c>
    </row>
    <row r="228">
      <c r="C228" s="5"/>
      <c r="V228" s="5"/>
      <c r="X228" s="5"/>
      <c r="Y228" s="5"/>
      <c r="CY228" s="42">
        <f t="shared" si="28"/>
        <v>5.59113393</v>
      </c>
      <c r="CZ228">
        <f t="shared" si="29"/>
        <v>0.6921339296</v>
      </c>
      <c r="DJ228" s="43"/>
      <c r="DK228" s="14">
        <v>10.0</v>
      </c>
      <c r="DL228" s="14">
        <v>100000.0</v>
      </c>
      <c r="DM228" s="14">
        <v>24.0</v>
      </c>
      <c r="DN228" s="14">
        <v>4.899</v>
      </c>
      <c r="DQ228" s="14">
        <v>24.0</v>
      </c>
      <c r="DR228">
        <f t="shared" si="1"/>
        <v>2.884499141</v>
      </c>
      <c r="DV228" s="14">
        <v>30.624</v>
      </c>
      <c r="DW228">
        <f t="shared" si="2"/>
        <v>1.486061916</v>
      </c>
    </row>
    <row r="229">
      <c r="C229" s="5"/>
      <c r="V229" s="5"/>
      <c r="X229" s="5"/>
      <c r="Y229" s="5"/>
      <c r="CY229" s="42">
        <f t="shared" si="28"/>
        <v>14.87190962</v>
      </c>
      <c r="CZ229">
        <f t="shared" si="29"/>
        <v>4.194909623</v>
      </c>
      <c r="DJ229" s="43"/>
      <c r="DK229" s="14">
        <v>20.0</v>
      </c>
      <c r="DL229" s="14">
        <v>100000.0</v>
      </c>
      <c r="DM229" s="14">
        <v>24.0</v>
      </c>
      <c r="DN229" s="14">
        <v>10.677</v>
      </c>
      <c r="DQ229" s="14">
        <v>24.0</v>
      </c>
      <c r="DR229">
        <f t="shared" si="1"/>
        <v>2.884499141</v>
      </c>
      <c r="DV229" s="14">
        <v>37.446</v>
      </c>
      <c r="DW229">
        <f t="shared" si="2"/>
        <v>1.573405433</v>
      </c>
    </row>
    <row r="230">
      <c r="C230" s="5"/>
      <c r="V230" s="5"/>
      <c r="X230" s="5"/>
      <c r="Y230" s="5"/>
      <c r="CY230" s="42">
        <f t="shared" si="28"/>
        <v>25.6976667</v>
      </c>
      <c r="CZ230">
        <f t="shared" si="29"/>
        <v>5.654666702</v>
      </c>
      <c r="DJ230" s="43"/>
      <c r="DK230" s="14">
        <v>30.0</v>
      </c>
      <c r="DL230" s="14">
        <v>100000.0</v>
      </c>
      <c r="DM230" s="14">
        <v>24.0</v>
      </c>
      <c r="DN230" s="14">
        <v>20.043</v>
      </c>
      <c r="DQ230" s="14">
        <v>24.0</v>
      </c>
      <c r="DR230">
        <f t="shared" si="1"/>
        <v>2.884499141</v>
      </c>
      <c r="DV230" s="14">
        <v>45.321</v>
      </c>
      <c r="DW230">
        <f t="shared" si="2"/>
        <v>1.656299484</v>
      </c>
    </row>
    <row r="231">
      <c r="C231" s="5"/>
      <c r="V231" s="5"/>
      <c r="X231" s="5"/>
      <c r="Y231" s="5"/>
      <c r="CY231" s="42">
        <f t="shared" si="28"/>
        <v>37.66706585</v>
      </c>
      <c r="CZ231">
        <f t="shared" si="29"/>
        <v>14.04306585</v>
      </c>
      <c r="DJ231" s="43"/>
      <c r="DK231" s="14">
        <v>40.0</v>
      </c>
      <c r="DL231" s="14">
        <v>100000.0</v>
      </c>
      <c r="DM231" s="14">
        <v>24.0</v>
      </c>
      <c r="DN231" s="14">
        <v>23.624</v>
      </c>
      <c r="DQ231" s="14">
        <v>24.0</v>
      </c>
      <c r="DR231">
        <f t="shared" si="1"/>
        <v>2.884499141</v>
      </c>
      <c r="DV231" s="14">
        <v>53.123</v>
      </c>
      <c r="DW231">
        <f t="shared" si="2"/>
        <v>1.725282593</v>
      </c>
    </row>
    <row r="232">
      <c r="C232" s="5"/>
      <c r="V232" s="5"/>
      <c r="X232" s="5"/>
      <c r="Y232" s="5"/>
      <c r="CY232" s="42">
        <f t="shared" si="28"/>
        <v>50.5657844</v>
      </c>
      <c r="CZ232">
        <f t="shared" si="29"/>
        <v>19.9417844</v>
      </c>
      <c r="DJ232" s="43"/>
      <c r="DK232" s="14">
        <v>50.0</v>
      </c>
      <c r="DL232" s="14">
        <v>100000.0</v>
      </c>
      <c r="DM232" s="14">
        <v>24.0</v>
      </c>
      <c r="DN232" s="14">
        <v>30.624</v>
      </c>
      <c r="DQ232" s="14">
        <v>24.0</v>
      </c>
      <c r="DR232">
        <f t="shared" si="1"/>
        <v>2.884499141</v>
      </c>
      <c r="DV232" s="14">
        <v>59.317</v>
      </c>
      <c r="DW232">
        <f t="shared" si="2"/>
        <v>1.773179178</v>
      </c>
    </row>
    <row r="233">
      <c r="C233" s="5"/>
      <c r="V233" s="5"/>
      <c r="X233" s="5"/>
      <c r="Y233" s="5"/>
      <c r="CY233" s="42">
        <f t="shared" si="28"/>
        <v>64.25695791</v>
      </c>
      <c r="CZ233">
        <f t="shared" si="29"/>
        <v>26.81095791</v>
      </c>
      <c r="DJ233" s="43"/>
      <c r="DK233" s="14">
        <v>60.0</v>
      </c>
      <c r="DL233" s="14">
        <v>100000.0</v>
      </c>
      <c r="DM233" s="14">
        <v>24.0</v>
      </c>
      <c r="DN233" s="14">
        <v>37.446</v>
      </c>
      <c r="DQ233" s="14">
        <v>24.0</v>
      </c>
      <c r="DR233">
        <f t="shared" si="1"/>
        <v>2.884499141</v>
      </c>
      <c r="DV233" s="14">
        <v>68.168</v>
      </c>
      <c r="DW233">
        <f t="shared" si="2"/>
        <v>1.833580552</v>
      </c>
    </row>
    <row r="234">
      <c r="C234" s="5"/>
      <c r="V234" s="5"/>
      <c r="X234" s="5"/>
      <c r="Y234" s="5"/>
      <c r="CY234" s="42">
        <f t="shared" si="28"/>
        <v>78.64431346</v>
      </c>
      <c r="CZ234">
        <f t="shared" si="29"/>
        <v>33.32331346</v>
      </c>
      <c r="DJ234" s="43"/>
      <c r="DK234" s="14">
        <v>70.0</v>
      </c>
      <c r="DL234" s="14">
        <v>100000.0</v>
      </c>
      <c r="DM234" s="14">
        <v>24.0</v>
      </c>
      <c r="DN234" s="14">
        <v>45.321</v>
      </c>
      <c r="DQ234" s="14">
        <v>24.0</v>
      </c>
      <c r="DR234">
        <f t="shared" si="1"/>
        <v>2.884499141</v>
      </c>
      <c r="DV234" s="14">
        <v>73.857</v>
      </c>
      <c r="DW234">
        <f t="shared" si="2"/>
        <v>1.868391663</v>
      </c>
    </row>
    <row r="235">
      <c r="C235" s="5"/>
      <c r="V235" s="5"/>
      <c r="X235" s="5"/>
      <c r="Y235" s="5"/>
      <c r="CY235" s="42">
        <f t="shared" si="28"/>
        <v>93.6558285</v>
      </c>
      <c r="CZ235">
        <f t="shared" si="29"/>
        <v>40.5328285</v>
      </c>
      <c r="DJ235" s="43"/>
      <c r="DK235" s="14">
        <v>80.0</v>
      </c>
      <c r="DL235" s="14">
        <v>100000.0</v>
      </c>
      <c r="DM235" s="14">
        <v>24.0</v>
      </c>
      <c r="DN235" s="14">
        <v>53.123</v>
      </c>
      <c r="DQ235" s="14">
        <v>24.0</v>
      </c>
      <c r="DR235">
        <f t="shared" si="1"/>
        <v>2.884499141</v>
      </c>
      <c r="DV235" s="14">
        <v>84.127</v>
      </c>
      <c r="DW235">
        <f t="shared" si="2"/>
        <v>1.924935402</v>
      </c>
    </row>
    <row r="236">
      <c r="C236" s="5"/>
      <c r="V236" s="5"/>
      <c r="X236" s="5"/>
      <c r="Y236" s="5"/>
      <c r="CY236" s="42">
        <f t="shared" si="28"/>
        <v>109.2352586</v>
      </c>
      <c r="CZ236">
        <f t="shared" si="29"/>
        <v>49.9182586</v>
      </c>
      <c r="DJ236" s="43"/>
      <c r="DK236" s="14">
        <v>90.0</v>
      </c>
      <c r="DL236" s="14">
        <v>100000.0</v>
      </c>
      <c r="DM236" s="14">
        <v>24.0</v>
      </c>
      <c r="DN236" s="14">
        <v>59.317</v>
      </c>
    </row>
    <row r="237">
      <c r="C237" s="5"/>
      <c r="X237" s="5"/>
      <c r="Y237" s="5"/>
      <c r="CY237" s="42">
        <f t="shared" si="28"/>
        <v>125.3372649</v>
      </c>
      <c r="CZ237">
        <f t="shared" si="29"/>
        <v>57.16926486</v>
      </c>
      <c r="DJ237" s="43"/>
      <c r="DK237" s="14">
        <v>100.0</v>
      </c>
      <c r="DL237" s="14">
        <v>100000.0</v>
      </c>
      <c r="DM237" s="14">
        <v>24.0</v>
      </c>
      <c r="DN237" s="14">
        <v>68.168</v>
      </c>
    </row>
    <row r="238">
      <c r="C238" s="5"/>
      <c r="X238" s="5"/>
      <c r="Y238" s="5"/>
      <c r="CY238" s="42">
        <f t="shared" si="28"/>
        <v>141.924395</v>
      </c>
      <c r="CZ238">
        <f t="shared" si="29"/>
        <v>68.06739501</v>
      </c>
      <c r="DJ238" s="43"/>
      <c r="DK238" s="14">
        <v>110.0</v>
      </c>
      <c r="DL238" s="14">
        <v>100000.0</v>
      </c>
      <c r="DM238" s="14">
        <v>24.0</v>
      </c>
      <c r="DN238" s="14">
        <v>73.857</v>
      </c>
    </row>
    <row r="239">
      <c r="C239" s="5"/>
      <c r="X239" s="5"/>
      <c r="Y239" s="5"/>
      <c r="CY239" s="88">
        <f t="shared" si="28"/>
        <v>158.9651048</v>
      </c>
      <c r="CZ239" s="89">
        <f t="shared" si="29"/>
        <v>74.83810476</v>
      </c>
      <c r="DA239" s="89"/>
      <c r="DB239" s="89"/>
      <c r="DC239" s="89"/>
      <c r="DD239" s="89"/>
      <c r="DE239" s="89"/>
      <c r="DF239" s="89"/>
      <c r="DG239" s="89"/>
      <c r="DH239" s="89"/>
      <c r="DI239" s="89"/>
      <c r="DJ239" s="90"/>
      <c r="DK239" s="14">
        <v>120.0</v>
      </c>
      <c r="DL239" s="14">
        <v>100000.0</v>
      </c>
      <c r="DM239" s="14">
        <v>24.0</v>
      </c>
      <c r="DN239" s="14">
        <v>84.127</v>
      </c>
    </row>
    <row r="240">
      <c r="C240" s="5"/>
      <c r="X240" s="5"/>
      <c r="Y240" s="5"/>
    </row>
    <row r="241">
      <c r="C241" s="5"/>
      <c r="X241" s="5"/>
      <c r="Y241" s="5"/>
    </row>
    <row r="242">
      <c r="C242" s="5"/>
      <c r="X242" s="5"/>
      <c r="Y242" s="5"/>
    </row>
    <row r="243">
      <c r="C243" s="5"/>
      <c r="X243" s="5"/>
      <c r="Y243" s="5"/>
    </row>
    <row r="244">
      <c r="C244" s="5"/>
      <c r="X244" s="5"/>
      <c r="Y244" s="5"/>
    </row>
    <row r="245">
      <c r="C245" s="5"/>
      <c r="X245" s="5"/>
      <c r="Y245" s="5"/>
    </row>
    <row r="246">
      <c r="C246" s="5"/>
      <c r="X246" s="5"/>
      <c r="Y246" s="5"/>
    </row>
    <row r="247">
      <c r="C247" s="5"/>
      <c r="X247" s="5"/>
      <c r="Y247" s="5"/>
    </row>
    <row r="248">
      <c r="C248" s="5"/>
      <c r="X248" s="5"/>
      <c r="Y248" s="5"/>
    </row>
    <row r="249">
      <c r="C249" s="5"/>
      <c r="X249" s="5"/>
      <c r="Y249" s="5"/>
    </row>
    <row r="250">
      <c r="C250" s="5"/>
      <c r="X250" s="5"/>
      <c r="Y250" s="5"/>
    </row>
    <row r="251">
      <c r="C251" s="5"/>
      <c r="X251" s="5"/>
      <c r="Y251" s="5"/>
    </row>
    <row r="252">
      <c r="C252" s="5"/>
      <c r="X252" s="5"/>
      <c r="Y252" s="5"/>
    </row>
    <row r="253">
      <c r="C253" s="5"/>
      <c r="X253" s="5"/>
      <c r="Y253" s="5"/>
    </row>
    <row r="254">
      <c r="C254" s="5"/>
      <c r="X254" s="5"/>
      <c r="Y254" s="5"/>
    </row>
    <row r="255">
      <c r="C255" s="5"/>
      <c r="X255" s="5"/>
      <c r="Y255" s="5"/>
    </row>
    <row r="256">
      <c r="C256" s="5"/>
      <c r="X256" s="5"/>
      <c r="Y256" s="5"/>
    </row>
    <row r="257">
      <c r="C257" s="5"/>
      <c r="X257" s="5"/>
      <c r="Y257" s="5"/>
    </row>
    <row r="258">
      <c r="C258" s="5"/>
      <c r="X258" s="5"/>
      <c r="Y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</sheetData>
  <mergeCells count="8">
    <mergeCell ref="BF5:BN5"/>
    <mergeCell ref="I5:T5"/>
    <mergeCell ref="V5:AC5"/>
    <mergeCell ref="AU5:BC5"/>
    <mergeCell ref="AJ5:AS5"/>
    <mergeCell ref="BR5:BZ5"/>
    <mergeCell ref="CC5:CK5"/>
    <mergeCell ref="CO5:CV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9" t="s">
        <v>20</v>
      </c>
      <c r="B1" s="9" t="s">
        <v>21</v>
      </c>
      <c r="C1" s="10"/>
      <c r="D1" s="10"/>
      <c r="E1" s="10"/>
      <c r="F1" s="11"/>
      <c r="G1" s="9" t="s">
        <v>22</v>
      </c>
      <c r="H1" s="9" t="s">
        <v>23</v>
      </c>
      <c r="I1" s="10"/>
      <c r="J1" s="10">
        <f>MAX(BG5:BG147)</f>
        <v>17.52462522</v>
      </c>
      <c r="K1" s="10"/>
      <c r="L1" s="11"/>
      <c r="M1" s="12"/>
      <c r="N1" s="10"/>
      <c r="P1" s="13" t="s">
        <v>24</v>
      </c>
      <c r="R1" s="10"/>
      <c r="S1" s="10"/>
      <c r="T1" s="10"/>
      <c r="U1" s="10"/>
      <c r="V1" s="12"/>
      <c r="X1" s="10"/>
      <c r="Y1" s="13" t="s">
        <v>25</v>
      </c>
      <c r="Z1" s="10"/>
      <c r="AA1" s="10"/>
      <c r="AB1" s="10"/>
      <c r="AC1" s="10"/>
      <c r="AD1" s="10"/>
      <c r="AE1" s="11"/>
      <c r="AF1" s="9" t="s">
        <v>26</v>
      </c>
      <c r="AG1" s="10"/>
      <c r="AH1" s="10"/>
      <c r="AI1" s="10"/>
      <c r="AJ1" s="10"/>
      <c r="AK1" s="10"/>
      <c r="AL1" s="10"/>
      <c r="AM1" s="10"/>
      <c r="AN1" s="11"/>
      <c r="AP1" s="14" t="s">
        <v>27</v>
      </c>
      <c r="AX1" s="15" t="s">
        <v>28</v>
      </c>
      <c r="BE1" s="16"/>
      <c r="BF1" s="14" t="s">
        <v>21</v>
      </c>
      <c r="BN1" s="14" t="s">
        <v>29</v>
      </c>
      <c r="BV1" s="14" t="s">
        <v>30</v>
      </c>
    </row>
    <row r="2">
      <c r="A2" s="17"/>
      <c r="B2" s="15" t="s">
        <v>31</v>
      </c>
      <c r="F2" s="16"/>
      <c r="G2" s="17"/>
      <c r="H2" s="17"/>
      <c r="L2" s="16"/>
      <c r="M2" s="17"/>
      <c r="P2" s="14" t="s">
        <v>32</v>
      </c>
      <c r="V2" s="17"/>
      <c r="Y2" s="14" t="s">
        <v>33</v>
      </c>
      <c r="AE2" s="16"/>
      <c r="AF2" s="15" t="s">
        <v>34</v>
      </c>
      <c r="AG2" s="14" t="s">
        <v>35</v>
      </c>
      <c r="AN2" s="16"/>
      <c r="AP2" s="14" t="s">
        <v>36</v>
      </c>
      <c r="AX2" s="15" t="s">
        <v>37</v>
      </c>
      <c r="BE2" s="16"/>
      <c r="BF2" s="14" t="s">
        <v>31</v>
      </c>
      <c r="BN2" s="14" t="s">
        <v>38</v>
      </c>
      <c r="BO2" s="14" t="s">
        <v>39</v>
      </c>
      <c r="BV2" s="14" t="s">
        <v>40</v>
      </c>
    </row>
    <row r="3">
      <c r="A3" s="18"/>
      <c r="B3" s="19" t="s">
        <v>41</v>
      </c>
      <c r="C3" s="20"/>
      <c r="D3" s="20"/>
      <c r="E3" s="20"/>
      <c r="F3" s="21"/>
      <c r="G3" s="18"/>
      <c r="H3" s="18"/>
      <c r="I3" s="20"/>
      <c r="J3" s="20"/>
      <c r="K3" s="20"/>
      <c r="L3" s="21"/>
      <c r="M3" s="19" t="s">
        <v>42</v>
      </c>
      <c r="N3" s="20"/>
      <c r="P3" s="22" t="s">
        <v>43</v>
      </c>
      <c r="R3" s="20"/>
      <c r="S3" s="20"/>
      <c r="T3" s="20"/>
      <c r="U3" s="20"/>
      <c r="V3" s="19" t="s">
        <v>44</v>
      </c>
      <c r="W3" s="20"/>
      <c r="X3" s="20"/>
      <c r="Y3" s="20"/>
      <c r="Z3" s="20"/>
      <c r="AA3" s="20"/>
      <c r="AB3" s="20"/>
      <c r="AC3" s="20"/>
      <c r="AD3" s="20"/>
      <c r="AE3" s="21"/>
      <c r="AF3" s="19" t="s">
        <v>45</v>
      </c>
      <c r="AG3" s="20"/>
      <c r="AH3" s="20"/>
      <c r="AI3" s="20"/>
      <c r="AJ3" s="20"/>
      <c r="AK3" s="20"/>
      <c r="AL3" s="20"/>
      <c r="AM3" s="20"/>
      <c r="AN3" s="21"/>
      <c r="AP3" s="14" t="s">
        <v>46</v>
      </c>
      <c r="AX3" s="15" t="s">
        <v>47</v>
      </c>
      <c r="BE3" s="16"/>
      <c r="BF3" s="14" t="s">
        <v>41</v>
      </c>
      <c r="BN3" s="14" t="s">
        <v>48</v>
      </c>
      <c r="BV3" s="14" t="s">
        <v>49</v>
      </c>
    </row>
    <row r="4">
      <c r="A4" s="14" t="s">
        <v>1</v>
      </c>
      <c r="B4" s="23" t="s">
        <v>50</v>
      </c>
      <c r="C4" s="14" t="s">
        <v>1</v>
      </c>
      <c r="D4" s="23" t="s">
        <v>0</v>
      </c>
      <c r="E4" s="14" t="s">
        <v>1</v>
      </c>
      <c r="F4" s="23" t="s">
        <v>51</v>
      </c>
      <c r="G4" s="14" t="s">
        <v>1</v>
      </c>
      <c r="H4" s="23" t="s">
        <v>52</v>
      </c>
      <c r="I4" s="14" t="s">
        <v>53</v>
      </c>
      <c r="J4" s="14" t="s">
        <v>9</v>
      </c>
      <c r="K4" s="14" t="s">
        <v>16</v>
      </c>
      <c r="L4" s="14" t="s">
        <v>54</v>
      </c>
      <c r="M4" s="15" t="s">
        <v>55</v>
      </c>
      <c r="N4" s="13" t="s">
        <v>56</v>
      </c>
      <c r="O4" s="10"/>
      <c r="P4" s="10"/>
      <c r="Q4" s="10"/>
      <c r="R4" s="10"/>
      <c r="S4" s="10"/>
      <c r="T4" s="10"/>
      <c r="U4" s="10"/>
      <c r="V4" s="15" t="s">
        <v>55</v>
      </c>
      <c r="W4" s="14" t="s">
        <v>56</v>
      </c>
      <c r="AF4" s="9" t="s">
        <v>55</v>
      </c>
      <c r="AG4" s="13" t="s">
        <v>56</v>
      </c>
      <c r="AH4" s="10"/>
      <c r="AI4" s="10"/>
      <c r="AJ4" s="10"/>
      <c r="AK4" s="10"/>
      <c r="AL4" s="10"/>
      <c r="AM4" s="10"/>
      <c r="AN4" s="10"/>
      <c r="AO4" s="12"/>
      <c r="AP4" s="13" t="s">
        <v>55</v>
      </c>
      <c r="AQ4" s="13" t="s">
        <v>56</v>
      </c>
      <c r="AR4" s="10"/>
      <c r="AS4" s="10"/>
      <c r="AT4" s="10"/>
      <c r="AU4" s="10"/>
      <c r="AV4" s="10"/>
      <c r="AW4" s="11"/>
      <c r="AX4" s="9" t="s">
        <v>55</v>
      </c>
      <c r="AY4" s="13" t="s">
        <v>56</v>
      </c>
      <c r="AZ4" s="10"/>
      <c r="BA4" s="10"/>
      <c r="BB4" s="10"/>
      <c r="BC4" s="10"/>
      <c r="BD4" s="10"/>
      <c r="BE4" s="10"/>
      <c r="BF4" s="9" t="s">
        <v>55</v>
      </c>
      <c r="BG4" s="13" t="s">
        <v>56</v>
      </c>
      <c r="BH4" s="10"/>
      <c r="BI4" s="10"/>
      <c r="BJ4" s="10"/>
      <c r="BK4" s="10"/>
      <c r="BL4" s="10"/>
      <c r="BM4" s="10"/>
      <c r="BN4" s="9" t="s">
        <v>55</v>
      </c>
      <c r="BO4" s="13" t="s">
        <v>56</v>
      </c>
      <c r="BP4" s="10"/>
      <c r="BQ4" s="10"/>
      <c r="BR4" s="10"/>
      <c r="BS4" s="10"/>
      <c r="BT4" s="10"/>
      <c r="BU4" s="10"/>
      <c r="BV4" s="9" t="s">
        <v>55</v>
      </c>
      <c r="BW4" s="13" t="s">
        <v>56</v>
      </c>
      <c r="BX4" s="10"/>
      <c r="BY4" s="10"/>
      <c r="BZ4" s="10"/>
      <c r="CA4" s="10"/>
      <c r="CB4" s="10"/>
      <c r="CC4" s="11"/>
    </row>
    <row r="5">
      <c r="A5" s="24" t="s">
        <v>53</v>
      </c>
      <c r="B5" s="23" t="s">
        <v>57</v>
      </c>
      <c r="C5" s="24" t="s">
        <v>53</v>
      </c>
      <c r="D5" s="23" t="s">
        <v>57</v>
      </c>
      <c r="E5" s="24" t="s">
        <v>53</v>
      </c>
      <c r="F5" s="14" t="s">
        <v>57</v>
      </c>
      <c r="G5" s="24" t="s">
        <v>53</v>
      </c>
      <c r="H5" s="23" t="s">
        <v>57</v>
      </c>
      <c r="I5" s="24">
        <v>4.0</v>
      </c>
      <c r="J5" s="14">
        <v>560.0</v>
      </c>
      <c r="K5" s="14">
        <v>3.0</v>
      </c>
      <c r="L5" s="14">
        <f t="shared" ref="L5:L16" si="1">B6</f>
        <v>1.074800568</v>
      </c>
      <c r="M5" s="17">
        <f t="shared" ref="M5:M147" si="2">-3.61 + 1.067*I5 - 0.000246*J5 - 0.231*K5</f>
        <v>-0.17276</v>
      </c>
      <c r="N5">
        <f t="shared" ref="N5:N147" si="3">M5-L5</f>
        <v>-1.247560568</v>
      </c>
      <c r="V5" s="17">
        <f t="shared" ref="V5:V147" si="4">-4.90829+1.0671*I5-0.000547514*J5/K5</f>
        <v>-0.7420926133</v>
      </c>
      <c r="W5">
        <f t="shared" ref="W5:W147" si="5">V5-L5</f>
        <v>-1.816893182</v>
      </c>
      <c r="AF5" s="17">
        <f t="shared" ref="AF5:AF147" si="6">-9.979+1.28999*I5+(0.0000961896)*J5/K5</f>
        <v>-4.801084608</v>
      </c>
      <c r="AG5">
        <f t="shared" ref="AG5:AG147" si="7">AF5-L5</f>
        <v>-5.875885176</v>
      </c>
      <c r="AO5" s="17"/>
      <c r="AP5">
        <f t="shared" ref="AP5:AP147" si="8">-9.92922+1.28315*I5 + 0.0000130801 *J5  * I5 / K5</f>
        <v>-4.786853525</v>
      </c>
      <c r="AQ5">
        <f t="shared" ref="AQ5:AQ147" si="9">AP5-L5</f>
        <v>-5.861654094</v>
      </c>
      <c r="AW5" s="16"/>
      <c r="AX5" s="17">
        <f t="shared" ref="AX5:AX147" si="10">-2.88886 + 0.0235348*I5^1.69732+0.0697873*I5+0.000115174*(J5/K5)</f>
        <v>-2.340698105</v>
      </c>
      <c r="AY5">
        <f t="shared" ref="AY5:AY147" si="11">AX5-L5</f>
        <v>-3.415498673</v>
      </c>
      <c r="BF5" s="17">
        <f t="shared" ref="BF5:BF147" si="12">-1.24548 + 0.322079*I5^1.29641+0.000111167*(J5/K5)</f>
        <v>0.7182989203</v>
      </c>
      <c r="BG5">
        <f t="shared" ref="BG5:BG147" si="13">BF5-L5</f>
        <v>-0.356501648</v>
      </c>
      <c r="BN5" s="25">
        <f t="shared" ref="BN5:BN147" si="14"> -1.18808 + 0.322101 * I5 ^ 1.2964</f>
        <v>0.7550535301</v>
      </c>
      <c r="BO5">
        <f>BN5-$L5/BN5</f>
        <v>-0.6684224559</v>
      </c>
      <c r="BV5" s="15">
        <f t="shared" ref="BV5:BV147" si="15"> -8.24683 + I5^ 1.05498</f>
        <v>-3.930036743</v>
      </c>
      <c r="BW5">
        <f t="shared" ref="BW5:BW147" si="16">BV5-$L5</f>
        <v>-5.004837311</v>
      </c>
      <c r="CC5" s="16"/>
    </row>
    <row r="6">
      <c r="A6" s="24">
        <v>4.0</v>
      </c>
      <c r="B6" s="23">
        <v>1.07480056831606</v>
      </c>
      <c r="C6" s="24">
        <v>4.0</v>
      </c>
      <c r="D6" s="23">
        <v>1.0135720348002</v>
      </c>
      <c r="E6" s="24">
        <v>4.0</v>
      </c>
      <c r="F6" s="14">
        <v>1.22216514001294</v>
      </c>
      <c r="G6" s="24">
        <v>4.0</v>
      </c>
      <c r="H6" s="23">
        <v>1.16104821953659</v>
      </c>
      <c r="I6" s="24">
        <v>8.0</v>
      </c>
      <c r="J6" s="14">
        <v>560.0</v>
      </c>
      <c r="K6" s="14">
        <v>3.0</v>
      </c>
      <c r="L6" s="14">
        <f t="shared" si="1"/>
        <v>2.943079037</v>
      </c>
      <c r="M6" s="17">
        <f t="shared" si="2"/>
        <v>4.09524</v>
      </c>
      <c r="N6">
        <f t="shared" si="3"/>
        <v>1.152160963</v>
      </c>
      <c r="V6" s="17">
        <f t="shared" si="4"/>
        <v>3.526307387</v>
      </c>
      <c r="W6">
        <f t="shared" si="5"/>
        <v>0.5832283494</v>
      </c>
      <c r="AF6" s="17">
        <f t="shared" si="6"/>
        <v>0.358875392</v>
      </c>
      <c r="AG6">
        <f t="shared" si="7"/>
        <v>-2.584203645</v>
      </c>
      <c r="AN6" s="16"/>
      <c r="AP6">
        <f t="shared" si="8"/>
        <v>0.3555129493</v>
      </c>
      <c r="AQ6">
        <f t="shared" si="9"/>
        <v>-2.587566088</v>
      </c>
      <c r="AW6" s="16"/>
      <c r="AX6" s="17">
        <f t="shared" si="10"/>
        <v>-1.506381036</v>
      </c>
      <c r="AY6">
        <f t="shared" si="11"/>
        <v>-4.449460073</v>
      </c>
      <c r="BF6" s="17">
        <f t="shared" si="12"/>
        <v>3.547676252</v>
      </c>
      <c r="BG6">
        <f t="shared" si="13"/>
        <v>0.6045972145</v>
      </c>
      <c r="BN6" s="25">
        <f t="shared" si="14"/>
        <v>3.584551818</v>
      </c>
      <c r="BO6">
        <f t="shared" ref="BO6:BO147" si="17">BN6-$L6</f>
        <v>0.641472781</v>
      </c>
      <c r="BV6" s="15">
        <f t="shared" si="15"/>
        <v>0.7221256081</v>
      </c>
      <c r="BW6">
        <f t="shared" si="16"/>
        <v>-2.220953429</v>
      </c>
      <c r="CC6" s="16"/>
    </row>
    <row r="7">
      <c r="A7" s="24">
        <v>8.0</v>
      </c>
      <c r="B7" s="23">
        <v>2.94307903722351</v>
      </c>
      <c r="C7" s="24">
        <v>8.0</v>
      </c>
      <c r="D7" s="23">
        <v>2.20946125327126</v>
      </c>
      <c r="E7" s="24">
        <v>8.0</v>
      </c>
      <c r="F7" s="14">
        <v>1.91320945898917</v>
      </c>
      <c r="G7" s="24">
        <v>8.0</v>
      </c>
      <c r="H7" s="23">
        <v>3.28317720993762</v>
      </c>
      <c r="I7" s="24">
        <v>10.0</v>
      </c>
      <c r="J7" s="14">
        <v>560.0</v>
      </c>
      <c r="K7" s="14">
        <v>3.0</v>
      </c>
      <c r="L7" s="14">
        <f t="shared" si="1"/>
        <v>5.850159351</v>
      </c>
      <c r="M7" s="17">
        <f t="shared" si="2"/>
        <v>6.22924</v>
      </c>
      <c r="N7">
        <f t="shared" si="3"/>
        <v>0.3790806494</v>
      </c>
      <c r="V7" s="17">
        <f t="shared" si="4"/>
        <v>5.660507387</v>
      </c>
      <c r="W7">
        <f t="shared" si="5"/>
        <v>-0.189651964</v>
      </c>
      <c r="AF7" s="17">
        <f t="shared" si="6"/>
        <v>2.938855392</v>
      </c>
      <c r="AG7">
        <f t="shared" si="7"/>
        <v>-2.911303959</v>
      </c>
      <c r="AN7" s="16"/>
      <c r="AP7">
        <f t="shared" si="8"/>
        <v>2.926696187</v>
      </c>
      <c r="AQ7">
        <f t="shared" si="9"/>
        <v>-2.923463164</v>
      </c>
      <c r="AW7" s="16"/>
      <c r="AX7" s="17">
        <f t="shared" si="10"/>
        <v>-0.9972101306</v>
      </c>
      <c r="AY7">
        <f t="shared" si="11"/>
        <v>-6.847369481</v>
      </c>
      <c r="BF7" s="17">
        <f t="shared" si="12"/>
        <v>5.14868927</v>
      </c>
      <c r="BG7">
        <f t="shared" si="13"/>
        <v>-0.701470081</v>
      </c>
      <c r="BN7" s="25">
        <f t="shared" si="14"/>
        <v>5.185626679</v>
      </c>
      <c r="BO7">
        <f t="shared" si="17"/>
        <v>-0.6645326719</v>
      </c>
      <c r="BV7" s="15">
        <f t="shared" si="15"/>
        <v>3.102755477</v>
      </c>
      <c r="BW7">
        <f t="shared" si="16"/>
        <v>-2.747403874</v>
      </c>
      <c r="CC7" s="16"/>
    </row>
    <row r="8">
      <c r="A8" s="24">
        <v>10.0</v>
      </c>
      <c r="B8" s="23">
        <v>5.85015935061901</v>
      </c>
      <c r="C8" s="24">
        <v>10.0</v>
      </c>
      <c r="D8" s="23">
        <v>7.07032165855341</v>
      </c>
      <c r="E8" s="24">
        <v>10.0</v>
      </c>
      <c r="F8" s="14">
        <v>3.96595045558261</v>
      </c>
      <c r="G8" s="24">
        <v>10.0</v>
      </c>
      <c r="H8" s="23">
        <v>8.31786780563526</v>
      </c>
      <c r="I8" s="24">
        <v>20.0</v>
      </c>
      <c r="J8" s="14">
        <v>560.0</v>
      </c>
      <c r="K8" s="14">
        <v>3.0</v>
      </c>
      <c r="L8" s="14">
        <f t="shared" si="1"/>
        <v>24.0783835</v>
      </c>
      <c r="M8" s="17">
        <f t="shared" si="2"/>
        <v>16.89924</v>
      </c>
      <c r="N8">
        <f t="shared" si="3"/>
        <v>-7.179143496</v>
      </c>
      <c r="V8" s="17">
        <f t="shared" si="4"/>
        <v>16.33150739</v>
      </c>
      <c r="W8">
        <f t="shared" si="5"/>
        <v>-7.746876109</v>
      </c>
      <c r="AF8" s="17">
        <f t="shared" si="6"/>
        <v>15.83875539</v>
      </c>
      <c r="AG8">
        <f t="shared" si="7"/>
        <v>-8.239628104</v>
      </c>
      <c r="AN8" s="16"/>
      <c r="AP8">
        <f t="shared" si="8"/>
        <v>15.78261237</v>
      </c>
      <c r="AQ8">
        <f t="shared" si="9"/>
        <v>-8.295771122</v>
      </c>
      <c r="AW8" s="16"/>
      <c r="AX8" s="17">
        <f t="shared" si="10"/>
        <v>2.330058023</v>
      </c>
      <c r="AY8">
        <f t="shared" si="11"/>
        <v>-21.74832547</v>
      </c>
      <c r="BF8" s="17">
        <f t="shared" si="12"/>
        <v>14.42946496</v>
      </c>
      <c r="BG8">
        <f t="shared" si="13"/>
        <v>-9.648918533</v>
      </c>
      <c r="BN8" s="25">
        <f t="shared" si="14"/>
        <v>14.46671409</v>
      </c>
      <c r="BO8">
        <f t="shared" si="17"/>
        <v>-9.61166941</v>
      </c>
      <c r="BV8" s="15">
        <f t="shared" si="15"/>
        <v>15.33408348</v>
      </c>
      <c r="BW8">
        <f t="shared" si="16"/>
        <v>-8.744300016</v>
      </c>
      <c r="CC8" s="16"/>
    </row>
    <row r="9">
      <c r="A9" s="24">
        <v>20.0</v>
      </c>
      <c r="B9" s="23">
        <v>24.0783834955481</v>
      </c>
      <c r="C9" s="24">
        <v>20.0</v>
      </c>
      <c r="D9" s="23">
        <v>23.4178617574518</v>
      </c>
      <c r="E9" s="24">
        <v>20.0</v>
      </c>
      <c r="F9" s="14">
        <v>21.6383198027675</v>
      </c>
      <c r="G9" s="24">
        <v>20.0</v>
      </c>
      <c r="H9" s="23">
        <v>16.7178521692069</v>
      </c>
      <c r="I9" s="24">
        <v>30.0</v>
      </c>
      <c r="J9" s="14">
        <v>560.0</v>
      </c>
      <c r="K9" s="26">
        <v>3.0</v>
      </c>
      <c r="L9" s="14">
        <f t="shared" si="1"/>
        <v>27.12121152</v>
      </c>
      <c r="M9" s="17">
        <f t="shared" si="2"/>
        <v>27.56924</v>
      </c>
      <c r="N9">
        <f t="shared" si="3"/>
        <v>0.4480284835</v>
      </c>
      <c r="V9" s="17">
        <f t="shared" si="4"/>
        <v>27.00250739</v>
      </c>
      <c r="W9">
        <f t="shared" si="5"/>
        <v>-0.1187041298</v>
      </c>
      <c r="AF9" s="17">
        <f t="shared" si="6"/>
        <v>28.73865539</v>
      </c>
      <c r="AG9">
        <f t="shared" si="7"/>
        <v>1.617443875</v>
      </c>
      <c r="AN9" s="16"/>
      <c r="AP9">
        <f t="shared" si="8"/>
        <v>28.63852856</v>
      </c>
      <c r="AQ9">
        <f t="shared" si="9"/>
        <v>1.517317043</v>
      </c>
      <c r="AW9" s="16"/>
      <c r="AX9" s="17">
        <f t="shared" si="10"/>
        <v>6.792112211</v>
      </c>
      <c r="AY9">
        <f t="shared" si="11"/>
        <v>-20.32909931</v>
      </c>
      <c r="BF9" s="17">
        <f t="shared" si="12"/>
        <v>25.25522204</v>
      </c>
      <c r="BG9">
        <f t="shared" si="13"/>
        <v>-1.865989475</v>
      </c>
      <c r="BN9" s="25">
        <f t="shared" si="14"/>
        <v>25.29277893</v>
      </c>
      <c r="BO9">
        <f t="shared" si="17"/>
        <v>-1.828432584</v>
      </c>
      <c r="BV9" s="15">
        <f t="shared" si="15"/>
        <v>27.92191014</v>
      </c>
      <c r="BW9">
        <f t="shared" si="16"/>
        <v>0.8006986227</v>
      </c>
      <c r="CC9" s="16"/>
    </row>
    <row r="10">
      <c r="A10" s="24">
        <v>30.0</v>
      </c>
      <c r="B10" s="23">
        <v>27.1212115165029</v>
      </c>
      <c r="C10" s="24">
        <v>30.0</v>
      </c>
      <c r="D10" s="23">
        <v>28.1400795914384</v>
      </c>
      <c r="E10" s="24">
        <v>30.0</v>
      </c>
      <c r="F10" s="14">
        <v>27.6513998609168</v>
      </c>
      <c r="G10" s="24">
        <v>30.0</v>
      </c>
      <c r="H10" s="23">
        <v>24.3375693923754</v>
      </c>
      <c r="I10" s="24">
        <v>40.0</v>
      </c>
      <c r="J10" s="14">
        <v>560.0</v>
      </c>
      <c r="K10" s="26">
        <v>3.0</v>
      </c>
      <c r="L10" s="14">
        <f t="shared" si="1"/>
        <v>41.15902215</v>
      </c>
      <c r="M10" s="17">
        <f t="shared" si="2"/>
        <v>38.23924</v>
      </c>
      <c r="N10">
        <f t="shared" si="3"/>
        <v>-2.91978215</v>
      </c>
      <c r="V10" s="17">
        <f t="shared" si="4"/>
        <v>37.67350739</v>
      </c>
      <c r="W10">
        <f t="shared" si="5"/>
        <v>-3.485514763</v>
      </c>
      <c r="AF10" s="17">
        <f t="shared" si="6"/>
        <v>41.63855539</v>
      </c>
      <c r="AG10">
        <f t="shared" si="7"/>
        <v>0.4795332421</v>
      </c>
      <c r="AN10" s="16"/>
      <c r="AP10">
        <f t="shared" si="8"/>
        <v>41.49444475</v>
      </c>
      <c r="AQ10">
        <f t="shared" si="9"/>
        <v>0.3354225967</v>
      </c>
      <c r="AW10" s="16"/>
      <c r="AX10" s="17">
        <f t="shared" si="10"/>
        <v>12.25287917</v>
      </c>
      <c r="AY10">
        <f t="shared" si="11"/>
        <v>-28.90614298</v>
      </c>
      <c r="BF10" s="17">
        <f t="shared" si="12"/>
        <v>37.22462119</v>
      </c>
      <c r="BG10">
        <f t="shared" si="13"/>
        <v>-3.934400959</v>
      </c>
      <c r="BN10" s="25">
        <f t="shared" si="14"/>
        <v>37.26247793</v>
      </c>
      <c r="BO10">
        <f t="shared" si="17"/>
        <v>-3.896544223</v>
      </c>
      <c r="BV10" s="15">
        <f t="shared" si="15"/>
        <v>40.74698406</v>
      </c>
      <c r="BW10">
        <f t="shared" si="16"/>
        <v>-0.4120380883</v>
      </c>
      <c r="CC10" s="16"/>
    </row>
    <row r="11">
      <c r="A11" s="24">
        <v>40.0</v>
      </c>
      <c r="B11" s="23">
        <v>41.1590221499286</v>
      </c>
      <c r="C11" s="24">
        <v>40.0</v>
      </c>
      <c r="D11" s="23">
        <v>37.5375972633586</v>
      </c>
      <c r="E11" s="24">
        <v>40.0</v>
      </c>
      <c r="F11" s="14">
        <v>40.9080667906249</v>
      </c>
      <c r="G11" s="24">
        <v>40.0</v>
      </c>
      <c r="H11" s="23">
        <v>40.3948627485291</v>
      </c>
      <c r="I11" s="24">
        <v>50.0</v>
      </c>
      <c r="J11" s="14">
        <v>560.0</v>
      </c>
      <c r="K11" s="26">
        <v>3.0</v>
      </c>
      <c r="L11" s="14">
        <f t="shared" si="1"/>
        <v>51.8817717</v>
      </c>
      <c r="M11" s="17">
        <f t="shared" si="2"/>
        <v>48.90924</v>
      </c>
      <c r="N11">
        <f t="shared" si="3"/>
        <v>-2.972531698</v>
      </c>
      <c r="V11" s="17">
        <f t="shared" si="4"/>
        <v>48.34450739</v>
      </c>
      <c r="W11">
        <f t="shared" si="5"/>
        <v>-3.537264312</v>
      </c>
      <c r="AF11" s="17">
        <f t="shared" si="6"/>
        <v>54.53845539</v>
      </c>
      <c r="AG11">
        <f t="shared" si="7"/>
        <v>2.656683694</v>
      </c>
      <c r="AN11" s="16"/>
      <c r="AP11">
        <f t="shared" si="8"/>
        <v>54.35036093</v>
      </c>
      <c r="AQ11">
        <f t="shared" si="9"/>
        <v>2.468589235</v>
      </c>
      <c r="AW11" s="16"/>
      <c r="AX11" s="17">
        <f t="shared" si="10"/>
        <v>18.6275495</v>
      </c>
      <c r="AY11">
        <f t="shared" si="11"/>
        <v>-33.2542222</v>
      </c>
      <c r="BF11" s="17">
        <f t="shared" si="12"/>
        <v>50.12333974</v>
      </c>
      <c r="BG11">
        <f t="shared" si="13"/>
        <v>-1.758431958</v>
      </c>
      <c r="BN11" s="25">
        <f t="shared" si="14"/>
        <v>50.16148711</v>
      </c>
      <c r="BO11">
        <f t="shared" si="17"/>
        <v>-1.720284585</v>
      </c>
      <c r="BV11" s="15">
        <f t="shared" si="15"/>
        <v>53.75141203</v>
      </c>
      <c r="BW11">
        <f t="shared" si="16"/>
        <v>1.86964033</v>
      </c>
      <c r="CC11" s="16"/>
    </row>
    <row r="12">
      <c r="A12" s="24">
        <v>50.0</v>
      </c>
      <c r="B12" s="23">
        <v>51.8817716984077</v>
      </c>
      <c r="C12" s="24">
        <v>50.0</v>
      </c>
      <c r="D12" s="23">
        <v>43.8702919972514</v>
      </c>
      <c r="E12" s="24">
        <v>50.0</v>
      </c>
      <c r="F12" s="14">
        <v>60.317554359502</v>
      </c>
      <c r="G12" s="24">
        <v>50.0</v>
      </c>
      <c r="H12" s="23">
        <v>56.2270885201176</v>
      </c>
      <c r="I12" s="24">
        <v>60.0</v>
      </c>
      <c r="J12" s="14">
        <v>560.0</v>
      </c>
      <c r="K12" s="26">
        <v>3.0</v>
      </c>
      <c r="L12" s="14">
        <f t="shared" si="1"/>
        <v>76.49640628</v>
      </c>
      <c r="M12" s="17">
        <f t="shared" si="2"/>
        <v>59.57924</v>
      </c>
      <c r="N12">
        <f t="shared" si="3"/>
        <v>-16.91716628</v>
      </c>
      <c r="V12" s="17">
        <f t="shared" si="4"/>
        <v>59.01550739</v>
      </c>
      <c r="W12">
        <f t="shared" si="5"/>
        <v>-17.48089889</v>
      </c>
      <c r="AF12" s="17">
        <f t="shared" si="6"/>
        <v>67.43835539</v>
      </c>
      <c r="AG12">
        <f t="shared" si="7"/>
        <v>-9.058050889</v>
      </c>
      <c r="AN12" s="16"/>
      <c r="AP12">
        <f t="shared" si="8"/>
        <v>67.20627712</v>
      </c>
      <c r="AQ12">
        <f t="shared" si="9"/>
        <v>-9.290129161</v>
      </c>
      <c r="AW12" s="16"/>
      <c r="AX12" s="17">
        <f t="shared" si="10"/>
        <v>25.85578841</v>
      </c>
      <c r="AY12">
        <f t="shared" si="11"/>
        <v>-50.64061787</v>
      </c>
      <c r="BF12" s="17">
        <f t="shared" si="12"/>
        <v>63.81451325</v>
      </c>
      <c r="BG12">
        <f t="shared" si="13"/>
        <v>-12.68189303</v>
      </c>
      <c r="BN12" s="25">
        <f t="shared" si="14"/>
        <v>63.8529416</v>
      </c>
      <c r="BO12">
        <f t="shared" si="17"/>
        <v>-12.64346468</v>
      </c>
      <c r="BV12" s="15">
        <f t="shared" si="15"/>
        <v>66.90057813</v>
      </c>
      <c r="BW12">
        <f t="shared" si="16"/>
        <v>-9.595828156</v>
      </c>
      <c r="CC12" s="16"/>
    </row>
    <row r="13">
      <c r="A13" s="24">
        <v>60.0</v>
      </c>
      <c r="B13" s="23">
        <v>76.4964062810756</v>
      </c>
      <c r="C13" s="24">
        <v>60.0</v>
      </c>
      <c r="D13" s="23">
        <v>56.567578397802</v>
      </c>
      <c r="E13" s="24">
        <v>60.0</v>
      </c>
      <c r="F13" s="14">
        <v>70.3607629807975</v>
      </c>
      <c r="G13" s="24">
        <v>60.0</v>
      </c>
      <c r="H13" s="23">
        <v>69.6370637723504</v>
      </c>
      <c r="I13" s="24">
        <v>70.0</v>
      </c>
      <c r="J13" s="14">
        <v>560.0</v>
      </c>
      <c r="K13" s="26">
        <v>3.0</v>
      </c>
      <c r="L13" s="14">
        <f t="shared" si="1"/>
        <v>75.92554684</v>
      </c>
      <c r="M13" s="17">
        <f t="shared" si="2"/>
        <v>70.24924</v>
      </c>
      <c r="N13">
        <f t="shared" si="3"/>
        <v>-5.676306843</v>
      </c>
      <c r="V13" s="17">
        <f t="shared" si="4"/>
        <v>69.68650739</v>
      </c>
      <c r="W13">
        <f t="shared" si="5"/>
        <v>-6.239039457</v>
      </c>
      <c r="AF13" s="17">
        <f t="shared" si="6"/>
        <v>80.33825539</v>
      </c>
      <c r="AG13">
        <f t="shared" si="7"/>
        <v>4.412708549</v>
      </c>
      <c r="AN13" s="16"/>
      <c r="AP13">
        <f t="shared" si="8"/>
        <v>80.06219331</v>
      </c>
      <c r="AQ13">
        <f t="shared" si="9"/>
        <v>4.136646463</v>
      </c>
      <c r="AW13" s="16"/>
      <c r="AX13" s="17">
        <f t="shared" si="10"/>
        <v>33.89143815</v>
      </c>
      <c r="AY13">
        <f t="shared" si="11"/>
        <v>-42.03410869</v>
      </c>
      <c r="BF13" s="17">
        <f t="shared" si="12"/>
        <v>78.2018688</v>
      </c>
      <c r="BG13">
        <f t="shared" si="13"/>
        <v>2.276321954</v>
      </c>
      <c r="BN13" s="25">
        <f t="shared" si="14"/>
        <v>78.24056836</v>
      </c>
      <c r="BO13">
        <f t="shared" si="17"/>
        <v>2.315021518</v>
      </c>
      <c r="BV13" s="15">
        <f t="shared" si="15"/>
        <v>80.17134168</v>
      </c>
      <c r="BW13">
        <f t="shared" si="16"/>
        <v>4.245794832</v>
      </c>
      <c r="CC13" s="16"/>
    </row>
    <row r="14">
      <c r="A14" s="24">
        <v>70.0</v>
      </c>
      <c r="B14" s="23">
        <v>75.9255468432669</v>
      </c>
      <c r="C14" s="24">
        <v>70.0</v>
      </c>
      <c r="D14" s="23">
        <v>79.2100925254447</v>
      </c>
      <c r="E14" s="24">
        <v>70.0</v>
      </c>
      <c r="F14" s="14">
        <v>83.4740561309626</v>
      </c>
      <c r="G14" s="24">
        <v>70.0</v>
      </c>
      <c r="H14" s="23">
        <v>85.3847971471397</v>
      </c>
      <c r="I14" s="24">
        <v>80.0</v>
      </c>
      <c r="J14" s="14">
        <v>560.0</v>
      </c>
      <c r="K14" s="26">
        <v>3.0</v>
      </c>
      <c r="L14" s="14">
        <f t="shared" si="1"/>
        <v>96.40404795</v>
      </c>
      <c r="M14" s="17">
        <f t="shared" si="2"/>
        <v>80.91924</v>
      </c>
      <c r="N14">
        <f t="shared" si="3"/>
        <v>-15.48480795</v>
      </c>
      <c r="V14" s="17">
        <f t="shared" si="4"/>
        <v>80.35750739</v>
      </c>
      <c r="W14">
        <f t="shared" si="5"/>
        <v>-16.04654056</v>
      </c>
      <c r="AF14" s="17">
        <f t="shared" si="6"/>
        <v>93.23815539</v>
      </c>
      <c r="AG14">
        <f t="shared" si="7"/>
        <v>-3.165892559</v>
      </c>
      <c r="AN14" s="16"/>
      <c r="AP14">
        <f t="shared" si="8"/>
        <v>92.91810949</v>
      </c>
      <c r="AQ14">
        <f t="shared" si="9"/>
        <v>-3.485938457</v>
      </c>
      <c r="AW14" s="16"/>
      <c r="AX14" s="17">
        <f t="shared" si="10"/>
        <v>42.6975029</v>
      </c>
      <c r="AY14">
        <f t="shared" si="11"/>
        <v>-53.70654505</v>
      </c>
      <c r="BF14" s="17">
        <f t="shared" si="12"/>
        <v>93.21338384</v>
      </c>
      <c r="BG14">
        <f t="shared" si="13"/>
        <v>-3.190664111</v>
      </c>
      <c r="BN14" s="25">
        <f t="shared" si="14"/>
        <v>93.25234488</v>
      </c>
      <c r="BO14">
        <f t="shared" si="17"/>
        <v>-3.151703069</v>
      </c>
      <c r="BV14" s="15">
        <f t="shared" si="15"/>
        <v>93.54709831</v>
      </c>
      <c r="BW14">
        <f t="shared" si="16"/>
        <v>-2.856949637</v>
      </c>
      <c r="CC14" s="16"/>
    </row>
    <row r="15">
      <c r="A15" s="24">
        <v>80.0</v>
      </c>
      <c r="B15" s="23">
        <v>96.4040479505774</v>
      </c>
      <c r="C15" s="24">
        <v>80.0</v>
      </c>
      <c r="D15" s="23">
        <v>103.634632425531</v>
      </c>
      <c r="E15" s="24">
        <v>80.0</v>
      </c>
      <c r="F15" s="14">
        <v>103.065919305118</v>
      </c>
      <c r="G15" s="24">
        <v>80.0</v>
      </c>
      <c r="H15" s="23">
        <v>98.3641166827038</v>
      </c>
      <c r="I15" s="24">
        <v>90.0</v>
      </c>
      <c r="J15" s="14">
        <v>560.0</v>
      </c>
      <c r="K15" s="27">
        <v>3.0</v>
      </c>
      <c r="L15" s="14">
        <f t="shared" si="1"/>
        <v>116.3794477</v>
      </c>
      <c r="M15" s="17">
        <f t="shared" si="2"/>
        <v>91.58924</v>
      </c>
      <c r="N15">
        <f t="shared" si="3"/>
        <v>-24.79020766</v>
      </c>
      <c r="V15" s="17">
        <f t="shared" si="4"/>
        <v>91.02850739</v>
      </c>
      <c r="W15">
        <f t="shared" si="5"/>
        <v>-25.35094027</v>
      </c>
      <c r="AF15" s="17">
        <f t="shared" si="6"/>
        <v>106.1380554</v>
      </c>
      <c r="AG15">
        <f t="shared" si="7"/>
        <v>-10.24139226</v>
      </c>
      <c r="AN15" s="16"/>
      <c r="AP15">
        <f t="shared" si="8"/>
        <v>105.7740257</v>
      </c>
      <c r="AQ15">
        <f t="shared" si="9"/>
        <v>-10.60542198</v>
      </c>
      <c r="AW15" s="16"/>
      <c r="AX15" s="17">
        <f t="shared" si="10"/>
        <v>52.24334816</v>
      </c>
      <c r="AY15">
        <f t="shared" si="11"/>
        <v>-64.13609949</v>
      </c>
      <c r="BF15" s="17">
        <f t="shared" si="12"/>
        <v>108.7928139</v>
      </c>
      <c r="BG15">
        <f t="shared" si="13"/>
        <v>-7.586633714</v>
      </c>
      <c r="BN15" s="25">
        <f t="shared" si="14"/>
        <v>108.8320268</v>
      </c>
      <c r="BO15">
        <f t="shared" si="17"/>
        <v>-7.547420811</v>
      </c>
      <c r="BV15" s="15">
        <f t="shared" si="15"/>
        <v>107.0153323</v>
      </c>
      <c r="BW15">
        <f t="shared" si="16"/>
        <v>-9.364115359</v>
      </c>
      <c r="CC15" s="16"/>
    </row>
    <row r="16">
      <c r="A16" s="24">
        <v>90.0</v>
      </c>
      <c r="B16" s="23">
        <v>116.379447656379</v>
      </c>
      <c r="C16" s="24">
        <v>90.0</v>
      </c>
      <c r="D16" s="23">
        <v>114.985321214465</v>
      </c>
      <c r="E16" s="24">
        <v>90.0</v>
      </c>
      <c r="F16" s="14">
        <v>121.474798548697</v>
      </c>
      <c r="G16" s="24">
        <v>90.0</v>
      </c>
      <c r="H16" s="23">
        <v>110.028303927181</v>
      </c>
      <c r="I16" s="24">
        <v>100.0</v>
      </c>
      <c r="J16" s="14">
        <v>560.0</v>
      </c>
      <c r="K16" s="27">
        <v>3.0</v>
      </c>
      <c r="L16" s="14">
        <f t="shared" si="1"/>
        <v>131.1002119</v>
      </c>
      <c r="M16" s="17">
        <f t="shared" si="2"/>
        <v>102.25924</v>
      </c>
      <c r="N16">
        <f t="shared" si="3"/>
        <v>-28.84097189</v>
      </c>
      <c r="V16" s="17">
        <f t="shared" si="4"/>
        <v>101.6995074</v>
      </c>
      <c r="W16">
        <f t="shared" si="5"/>
        <v>-29.4007045</v>
      </c>
      <c r="AF16" s="17">
        <f t="shared" si="6"/>
        <v>119.0379554</v>
      </c>
      <c r="AG16">
        <f t="shared" si="7"/>
        <v>-12.0622565</v>
      </c>
      <c r="AN16" s="16"/>
      <c r="AP16">
        <f t="shared" si="8"/>
        <v>118.6299419</v>
      </c>
      <c r="AQ16">
        <f t="shared" si="9"/>
        <v>-12.47027002</v>
      </c>
      <c r="AW16" s="16"/>
      <c r="AX16" s="17">
        <f t="shared" si="10"/>
        <v>62.50298749</v>
      </c>
      <c r="AY16">
        <f t="shared" si="11"/>
        <v>-68.5972244</v>
      </c>
      <c r="BF16" s="17">
        <f t="shared" si="12"/>
        <v>124.8948202</v>
      </c>
      <c r="BG16">
        <f t="shared" si="13"/>
        <v>-6.205391693</v>
      </c>
      <c r="BN16" s="25">
        <f t="shared" si="14"/>
        <v>124.9342755</v>
      </c>
      <c r="BO16">
        <f t="shared" si="17"/>
        <v>-6.165936399</v>
      </c>
      <c r="BV16" s="15">
        <f t="shared" si="15"/>
        <v>120.5662605</v>
      </c>
      <c r="BW16">
        <f t="shared" si="16"/>
        <v>-10.53395139</v>
      </c>
      <c r="CC16" s="16"/>
    </row>
    <row r="17">
      <c r="A17" s="24">
        <v>100.0</v>
      </c>
      <c r="B17" s="23">
        <v>131.100211890251</v>
      </c>
      <c r="C17" s="28">
        <v>100.0</v>
      </c>
      <c r="D17" s="29">
        <v>131.825629362742</v>
      </c>
      <c r="E17" s="28">
        <v>100.0</v>
      </c>
      <c r="F17" s="30">
        <v>126.785881316616</v>
      </c>
      <c r="G17" s="28">
        <v>100.0</v>
      </c>
      <c r="H17" s="29">
        <v>120.674911993018</v>
      </c>
      <c r="I17" s="24">
        <v>4.0</v>
      </c>
      <c r="J17" s="14">
        <v>560.0</v>
      </c>
      <c r="K17" s="14">
        <v>4.0</v>
      </c>
      <c r="L17">
        <f t="shared" ref="L17:L28" si="18">D6</f>
        <v>1.013572035</v>
      </c>
      <c r="M17" s="17">
        <f t="shared" si="2"/>
        <v>-0.40376</v>
      </c>
      <c r="N17">
        <f t="shared" si="3"/>
        <v>-1.417332035</v>
      </c>
      <c r="V17" s="17">
        <f t="shared" si="4"/>
        <v>-0.71654196</v>
      </c>
      <c r="W17">
        <f t="shared" si="5"/>
        <v>-1.730113995</v>
      </c>
      <c r="AF17" s="17">
        <f t="shared" si="6"/>
        <v>-4.805573456</v>
      </c>
      <c r="AG17">
        <f t="shared" si="7"/>
        <v>-5.819145491</v>
      </c>
      <c r="AN17" s="16"/>
      <c r="AP17">
        <f t="shared" si="8"/>
        <v>-4.789295144</v>
      </c>
      <c r="AQ17">
        <f t="shared" si="9"/>
        <v>-5.802867179</v>
      </c>
      <c r="AW17" s="16"/>
      <c r="AX17" s="17">
        <f t="shared" si="10"/>
        <v>-2.346072892</v>
      </c>
      <c r="AY17">
        <f t="shared" si="11"/>
        <v>-3.359644926</v>
      </c>
      <c r="BF17" s="17">
        <f t="shared" si="12"/>
        <v>0.713111127</v>
      </c>
      <c r="BG17">
        <f t="shared" si="13"/>
        <v>-0.3004609078</v>
      </c>
      <c r="BN17" s="25">
        <f t="shared" si="14"/>
        <v>0.7550535301</v>
      </c>
      <c r="BO17">
        <f t="shared" si="17"/>
        <v>-0.2585185047</v>
      </c>
      <c r="BV17" s="15">
        <f t="shared" si="15"/>
        <v>-3.930036743</v>
      </c>
      <c r="BW17">
        <f t="shared" si="16"/>
        <v>-4.943608777</v>
      </c>
      <c r="CC17" s="16"/>
    </row>
    <row r="18">
      <c r="A18" s="31" t="s">
        <v>58</v>
      </c>
      <c r="B18" s="32" t="s">
        <v>50</v>
      </c>
      <c r="C18" s="24" t="s">
        <v>58</v>
      </c>
      <c r="D18" s="23" t="s">
        <v>0</v>
      </c>
      <c r="E18" s="33" t="s">
        <v>58</v>
      </c>
      <c r="F18" s="34" t="s">
        <v>51</v>
      </c>
      <c r="G18" s="33" t="s">
        <v>58</v>
      </c>
      <c r="H18" s="34" t="s">
        <v>52</v>
      </c>
      <c r="I18" s="24">
        <v>8.0</v>
      </c>
      <c r="J18" s="14">
        <v>560.0</v>
      </c>
      <c r="K18" s="14">
        <v>4.0</v>
      </c>
      <c r="L18">
        <f t="shared" si="18"/>
        <v>2.209461253</v>
      </c>
      <c r="M18" s="17">
        <f t="shared" si="2"/>
        <v>3.86424</v>
      </c>
      <c r="N18">
        <f t="shared" si="3"/>
        <v>1.654778747</v>
      </c>
      <c r="V18" s="17">
        <f t="shared" si="4"/>
        <v>3.55185804</v>
      </c>
      <c r="W18">
        <f t="shared" si="5"/>
        <v>1.342396787</v>
      </c>
      <c r="AF18" s="17">
        <f t="shared" si="6"/>
        <v>0.354386544</v>
      </c>
      <c r="AG18">
        <f t="shared" si="7"/>
        <v>-1.855074709</v>
      </c>
      <c r="AN18" s="16"/>
      <c r="AP18">
        <f t="shared" si="8"/>
        <v>0.350629712</v>
      </c>
      <c r="AQ18">
        <f t="shared" si="9"/>
        <v>-1.858831541</v>
      </c>
      <c r="AW18" s="16"/>
      <c r="AX18" s="17">
        <f t="shared" si="10"/>
        <v>-1.511755823</v>
      </c>
      <c r="AY18">
        <f t="shared" si="11"/>
        <v>-3.721217076</v>
      </c>
      <c r="BF18" s="17">
        <f t="shared" si="12"/>
        <v>3.542488458</v>
      </c>
      <c r="BG18">
        <f t="shared" si="13"/>
        <v>1.333027205</v>
      </c>
      <c r="BN18" s="25">
        <f t="shared" si="14"/>
        <v>3.584551818</v>
      </c>
      <c r="BO18">
        <f t="shared" si="17"/>
        <v>1.375090565</v>
      </c>
      <c r="BV18" s="15">
        <f t="shared" si="15"/>
        <v>0.7221256081</v>
      </c>
      <c r="BW18">
        <f t="shared" si="16"/>
        <v>-1.487335645</v>
      </c>
      <c r="CC18" s="16"/>
    </row>
    <row r="19">
      <c r="A19" s="24" t="s">
        <v>53</v>
      </c>
      <c r="B19" s="23" t="s">
        <v>57</v>
      </c>
      <c r="C19" s="14" t="s">
        <v>53</v>
      </c>
      <c r="D19" s="14" t="s">
        <v>57</v>
      </c>
      <c r="E19" s="24" t="s">
        <v>53</v>
      </c>
      <c r="F19" s="23" t="s">
        <v>57</v>
      </c>
      <c r="G19" s="24" t="s">
        <v>53</v>
      </c>
      <c r="H19" s="23" t="s">
        <v>57</v>
      </c>
      <c r="I19" s="24">
        <v>10.0</v>
      </c>
      <c r="J19" s="14">
        <v>560.0</v>
      </c>
      <c r="K19" s="14">
        <v>4.0</v>
      </c>
      <c r="L19">
        <f t="shared" si="18"/>
        <v>7.070321659</v>
      </c>
      <c r="M19" s="17">
        <f t="shared" si="2"/>
        <v>5.99824</v>
      </c>
      <c r="N19">
        <f t="shared" si="3"/>
        <v>-1.072081659</v>
      </c>
      <c r="V19" s="17">
        <f t="shared" si="4"/>
        <v>5.68605804</v>
      </c>
      <c r="W19">
        <f t="shared" si="5"/>
        <v>-1.384263619</v>
      </c>
      <c r="AF19" s="17">
        <f t="shared" si="6"/>
        <v>2.934366544</v>
      </c>
      <c r="AG19">
        <f t="shared" si="7"/>
        <v>-4.135955115</v>
      </c>
      <c r="AN19" s="16"/>
      <c r="AP19">
        <f t="shared" si="8"/>
        <v>2.92059214</v>
      </c>
      <c r="AQ19">
        <f t="shared" si="9"/>
        <v>-4.149729519</v>
      </c>
      <c r="AW19" s="16"/>
      <c r="AX19" s="17">
        <f t="shared" si="10"/>
        <v>-1.002584917</v>
      </c>
      <c r="AY19">
        <f t="shared" si="11"/>
        <v>-8.072906576</v>
      </c>
      <c r="BF19" s="17">
        <f t="shared" si="12"/>
        <v>5.143501476</v>
      </c>
      <c r="BG19">
        <f t="shared" si="13"/>
        <v>-1.926820182</v>
      </c>
      <c r="BN19" s="25">
        <f t="shared" si="14"/>
        <v>5.185626679</v>
      </c>
      <c r="BO19">
        <f t="shared" si="17"/>
        <v>-1.88469498</v>
      </c>
      <c r="BV19" s="15">
        <f t="shared" si="15"/>
        <v>3.102755477</v>
      </c>
      <c r="BW19">
        <f t="shared" si="16"/>
        <v>-3.967566182</v>
      </c>
      <c r="CC19" s="16"/>
    </row>
    <row r="20">
      <c r="A20" s="24">
        <v>4.0</v>
      </c>
      <c r="B20" s="23">
        <v>0.832939086004002</v>
      </c>
      <c r="C20" s="24">
        <v>4.0</v>
      </c>
      <c r="D20" s="23">
        <v>0.952378811615884</v>
      </c>
      <c r="E20" s="24">
        <v>4.0</v>
      </c>
      <c r="F20" s="23">
        <v>1.22071403486584</v>
      </c>
      <c r="G20" s="24">
        <v>4.0</v>
      </c>
      <c r="H20" s="23">
        <v>1.11165090075479</v>
      </c>
      <c r="I20" s="24">
        <v>20.0</v>
      </c>
      <c r="J20" s="14">
        <v>560.0</v>
      </c>
      <c r="K20" s="14">
        <v>4.0</v>
      </c>
      <c r="L20">
        <f t="shared" si="18"/>
        <v>23.41786176</v>
      </c>
      <c r="M20" s="17">
        <f t="shared" si="2"/>
        <v>16.66824</v>
      </c>
      <c r="N20">
        <f t="shared" si="3"/>
        <v>-6.749621757</v>
      </c>
      <c r="V20" s="17">
        <f t="shared" si="4"/>
        <v>16.35705804</v>
      </c>
      <c r="W20">
        <f t="shared" si="5"/>
        <v>-7.060803717</v>
      </c>
      <c r="AF20" s="17">
        <f t="shared" si="6"/>
        <v>15.83426654</v>
      </c>
      <c r="AG20">
        <f t="shared" si="7"/>
        <v>-7.583595213</v>
      </c>
      <c r="AN20" s="16"/>
      <c r="AP20">
        <f t="shared" si="8"/>
        <v>15.77040428</v>
      </c>
      <c r="AQ20">
        <f t="shared" si="9"/>
        <v>-7.647457477</v>
      </c>
      <c r="AW20" s="16"/>
      <c r="AX20" s="17">
        <f t="shared" si="10"/>
        <v>2.324683236</v>
      </c>
      <c r="AY20">
        <f t="shared" si="11"/>
        <v>-21.09317852</v>
      </c>
      <c r="BF20" s="17">
        <f t="shared" si="12"/>
        <v>14.42427717</v>
      </c>
      <c r="BG20">
        <f t="shared" si="13"/>
        <v>-8.993584588</v>
      </c>
      <c r="BN20" s="25">
        <f t="shared" si="14"/>
        <v>14.46671409</v>
      </c>
      <c r="BO20">
        <f t="shared" si="17"/>
        <v>-8.951147672</v>
      </c>
      <c r="BV20" s="15">
        <f t="shared" si="15"/>
        <v>15.33408348</v>
      </c>
      <c r="BW20">
        <f t="shared" si="16"/>
        <v>-8.083778278</v>
      </c>
      <c r="CC20" s="16"/>
    </row>
    <row r="21">
      <c r="A21" s="24">
        <v>8.0</v>
      </c>
      <c r="B21" s="23">
        <v>2.77627414211747</v>
      </c>
      <c r="C21" s="24">
        <v>8.0</v>
      </c>
      <c r="D21" s="23">
        <v>2.76472202965286</v>
      </c>
      <c r="E21" s="24">
        <v>8.0</v>
      </c>
      <c r="F21" s="23">
        <v>1.52971103849921</v>
      </c>
      <c r="G21" s="24">
        <v>8.0</v>
      </c>
      <c r="H21" s="23">
        <v>2.17102073700652</v>
      </c>
      <c r="I21" s="24">
        <v>30.0</v>
      </c>
      <c r="J21" s="14">
        <v>560.0</v>
      </c>
      <c r="K21" s="26">
        <v>4.0</v>
      </c>
      <c r="L21">
        <f t="shared" si="18"/>
        <v>28.14007959</v>
      </c>
      <c r="M21" s="17">
        <f t="shared" si="2"/>
        <v>27.33824</v>
      </c>
      <c r="N21">
        <f t="shared" si="3"/>
        <v>-0.8018395914</v>
      </c>
      <c r="V21" s="17">
        <f t="shared" si="4"/>
        <v>27.02805804</v>
      </c>
      <c r="W21">
        <f t="shared" si="5"/>
        <v>-1.112021551</v>
      </c>
      <c r="AF21" s="17">
        <f t="shared" si="6"/>
        <v>28.73416654</v>
      </c>
      <c r="AG21">
        <f t="shared" si="7"/>
        <v>0.5940869526</v>
      </c>
      <c r="AN21" s="16"/>
      <c r="AP21">
        <f t="shared" si="8"/>
        <v>28.62021642</v>
      </c>
      <c r="AQ21">
        <f t="shared" si="9"/>
        <v>0.4801368286</v>
      </c>
      <c r="AW21" s="16"/>
      <c r="AX21" s="17">
        <f t="shared" si="10"/>
        <v>6.786737425</v>
      </c>
      <c r="AY21">
        <f t="shared" si="11"/>
        <v>-21.35334217</v>
      </c>
      <c r="BF21" s="17">
        <f t="shared" si="12"/>
        <v>25.25003425</v>
      </c>
      <c r="BG21">
        <f t="shared" si="13"/>
        <v>-2.890045343</v>
      </c>
      <c r="BN21" s="25">
        <f t="shared" si="14"/>
        <v>25.29277893</v>
      </c>
      <c r="BO21">
        <f t="shared" si="17"/>
        <v>-2.847300659</v>
      </c>
      <c r="BV21" s="15">
        <f t="shared" si="15"/>
        <v>27.92191014</v>
      </c>
      <c r="BW21">
        <f t="shared" si="16"/>
        <v>-0.2181694523</v>
      </c>
      <c r="CC21" s="16"/>
    </row>
    <row r="22">
      <c r="A22" s="24">
        <v>10.0</v>
      </c>
      <c r="B22" s="23">
        <v>2.93086080550717</v>
      </c>
      <c r="C22" s="24">
        <v>10.0</v>
      </c>
      <c r="D22" s="23">
        <v>7.38702576854254</v>
      </c>
      <c r="E22" s="24">
        <v>10.0</v>
      </c>
      <c r="F22" s="23">
        <v>3.97884654589355</v>
      </c>
      <c r="G22" s="24">
        <v>10.0</v>
      </c>
      <c r="H22" s="23">
        <v>2.5487845047853</v>
      </c>
      <c r="I22" s="24">
        <v>40.0</v>
      </c>
      <c r="J22" s="14">
        <v>560.0</v>
      </c>
      <c r="K22" s="26">
        <v>4.0</v>
      </c>
      <c r="L22">
        <f t="shared" si="18"/>
        <v>37.53759726</v>
      </c>
      <c r="M22" s="17">
        <f t="shared" si="2"/>
        <v>38.00824</v>
      </c>
      <c r="N22">
        <f t="shared" si="3"/>
        <v>0.4706427366</v>
      </c>
      <c r="V22" s="17">
        <f t="shared" si="4"/>
        <v>37.69905804</v>
      </c>
      <c r="W22">
        <f t="shared" si="5"/>
        <v>0.1614607766</v>
      </c>
      <c r="AF22" s="17">
        <f t="shared" si="6"/>
        <v>41.63406654</v>
      </c>
      <c r="AG22">
        <f t="shared" si="7"/>
        <v>4.096469281</v>
      </c>
      <c r="AN22" s="16"/>
      <c r="AP22">
        <f t="shared" si="8"/>
        <v>41.47002856</v>
      </c>
      <c r="AQ22">
        <f t="shared" si="9"/>
        <v>3.932431297</v>
      </c>
      <c r="AW22" s="16"/>
      <c r="AX22" s="17">
        <f t="shared" si="10"/>
        <v>12.24750438</v>
      </c>
      <c r="AY22">
        <f t="shared" si="11"/>
        <v>-25.29009288</v>
      </c>
      <c r="BF22" s="17">
        <f t="shared" si="12"/>
        <v>37.2194334</v>
      </c>
      <c r="BG22">
        <f t="shared" si="13"/>
        <v>-0.3181638658</v>
      </c>
      <c r="BN22" s="25">
        <f t="shared" si="14"/>
        <v>37.26247793</v>
      </c>
      <c r="BO22">
        <f t="shared" si="17"/>
        <v>-0.2751193368</v>
      </c>
      <c r="BV22" s="15">
        <f t="shared" si="15"/>
        <v>40.74698406</v>
      </c>
      <c r="BW22">
        <f t="shared" si="16"/>
        <v>3.209386798</v>
      </c>
      <c r="CC22" s="16"/>
    </row>
    <row r="23">
      <c r="A23" s="24">
        <v>20.0</v>
      </c>
      <c r="B23" s="23">
        <v>16.9933867630507</v>
      </c>
      <c r="C23" s="24">
        <v>20.0</v>
      </c>
      <c r="D23" s="23">
        <v>14.8141818473394</v>
      </c>
      <c r="E23" s="24">
        <v>20.0</v>
      </c>
      <c r="F23" s="23">
        <v>13.4969323305676</v>
      </c>
      <c r="G23" s="24">
        <v>20.0</v>
      </c>
      <c r="H23" s="23">
        <v>12.194297089169</v>
      </c>
      <c r="I23" s="24">
        <v>50.0</v>
      </c>
      <c r="J23" s="14">
        <v>560.0</v>
      </c>
      <c r="K23" s="26">
        <v>4.0</v>
      </c>
      <c r="L23">
        <f t="shared" si="18"/>
        <v>43.870292</v>
      </c>
      <c r="M23" s="17">
        <f t="shared" si="2"/>
        <v>48.67824</v>
      </c>
      <c r="N23">
        <f t="shared" si="3"/>
        <v>4.807948003</v>
      </c>
      <c r="V23" s="17">
        <f t="shared" si="4"/>
        <v>48.37005804</v>
      </c>
      <c r="W23">
        <f t="shared" si="5"/>
        <v>4.499766043</v>
      </c>
      <c r="AF23" s="17">
        <f t="shared" si="6"/>
        <v>54.53396654</v>
      </c>
      <c r="AG23">
        <f t="shared" si="7"/>
        <v>10.66367455</v>
      </c>
      <c r="AN23" s="16"/>
      <c r="AP23">
        <f t="shared" si="8"/>
        <v>54.3198407</v>
      </c>
      <c r="AQ23">
        <f t="shared" si="9"/>
        <v>10.4495487</v>
      </c>
      <c r="AW23" s="16"/>
      <c r="AX23" s="17">
        <f t="shared" si="10"/>
        <v>18.62217471</v>
      </c>
      <c r="AY23">
        <f t="shared" si="11"/>
        <v>-25.24811729</v>
      </c>
      <c r="BF23" s="17">
        <f t="shared" si="12"/>
        <v>50.11815195</v>
      </c>
      <c r="BG23">
        <f t="shared" si="13"/>
        <v>6.247859949</v>
      </c>
      <c r="BN23" s="25">
        <f t="shared" si="14"/>
        <v>50.16148711</v>
      </c>
      <c r="BO23">
        <f t="shared" si="17"/>
        <v>6.291195116</v>
      </c>
      <c r="BV23" s="15">
        <f t="shared" si="15"/>
        <v>53.75141203</v>
      </c>
      <c r="BW23">
        <f t="shared" si="16"/>
        <v>9.881120031</v>
      </c>
      <c r="CC23" s="16"/>
    </row>
    <row r="24">
      <c r="A24" s="24">
        <v>30.0</v>
      </c>
      <c r="B24" s="23">
        <v>21.5628696396221</v>
      </c>
      <c r="C24" s="24">
        <v>30.0</v>
      </c>
      <c r="D24" s="23">
        <v>18.322925285542</v>
      </c>
      <c r="E24" s="24">
        <v>30.0</v>
      </c>
      <c r="F24" s="23">
        <v>28.2723058333058</v>
      </c>
      <c r="G24" s="24">
        <v>30.0</v>
      </c>
      <c r="H24" s="23">
        <v>28.4339862006681</v>
      </c>
      <c r="I24" s="24">
        <v>60.0</v>
      </c>
      <c r="J24" s="14">
        <v>560.0</v>
      </c>
      <c r="K24" s="26">
        <v>4.0</v>
      </c>
      <c r="L24">
        <f t="shared" si="18"/>
        <v>56.5675784</v>
      </c>
      <c r="M24" s="17">
        <f t="shared" si="2"/>
        <v>59.34824</v>
      </c>
      <c r="N24">
        <f t="shared" si="3"/>
        <v>2.780661602</v>
      </c>
      <c r="V24" s="17">
        <f t="shared" si="4"/>
        <v>59.04105804</v>
      </c>
      <c r="W24">
        <f t="shared" si="5"/>
        <v>2.473479642</v>
      </c>
      <c r="AF24" s="17">
        <f t="shared" si="6"/>
        <v>67.43386654</v>
      </c>
      <c r="AG24">
        <f t="shared" si="7"/>
        <v>10.86628815</v>
      </c>
      <c r="AN24" s="16"/>
      <c r="AP24">
        <f t="shared" si="8"/>
        <v>67.16965284</v>
      </c>
      <c r="AQ24">
        <f t="shared" si="9"/>
        <v>10.60207444</v>
      </c>
      <c r="AW24" s="16"/>
      <c r="AX24" s="17">
        <f t="shared" si="10"/>
        <v>25.85041362</v>
      </c>
      <c r="AY24">
        <f t="shared" si="11"/>
        <v>-30.71716477</v>
      </c>
      <c r="BF24" s="17">
        <f t="shared" si="12"/>
        <v>63.80932546</v>
      </c>
      <c r="BG24">
        <f t="shared" si="13"/>
        <v>7.24174706</v>
      </c>
      <c r="BN24" s="25">
        <f t="shared" si="14"/>
        <v>63.8529416</v>
      </c>
      <c r="BO24">
        <f t="shared" si="17"/>
        <v>7.285363207</v>
      </c>
      <c r="BV24" s="15">
        <f t="shared" si="15"/>
        <v>66.90057813</v>
      </c>
      <c r="BW24">
        <f t="shared" si="16"/>
        <v>10.33299973</v>
      </c>
      <c r="CC24" s="16"/>
    </row>
    <row r="25">
      <c r="A25" s="24">
        <v>40.0</v>
      </c>
      <c r="B25" s="23">
        <v>32.3703473757189</v>
      </c>
      <c r="C25" s="24">
        <v>40.0</v>
      </c>
      <c r="D25" s="23">
        <v>28.6052270983921</v>
      </c>
      <c r="E25" s="24">
        <v>40.0</v>
      </c>
      <c r="F25" s="23">
        <v>38.2515778172978</v>
      </c>
      <c r="G25" s="24">
        <v>40.0</v>
      </c>
      <c r="H25" s="23">
        <v>36.369161387957</v>
      </c>
      <c r="I25" s="24">
        <v>70.0</v>
      </c>
      <c r="J25" s="14">
        <v>560.0</v>
      </c>
      <c r="K25" s="26">
        <v>4.0</v>
      </c>
      <c r="L25">
        <f t="shared" si="18"/>
        <v>79.21009253</v>
      </c>
      <c r="M25" s="17">
        <f t="shared" si="2"/>
        <v>70.01824</v>
      </c>
      <c r="N25">
        <f t="shared" si="3"/>
        <v>-9.191852525</v>
      </c>
      <c r="V25" s="17">
        <f t="shared" si="4"/>
        <v>69.71205804</v>
      </c>
      <c r="W25">
        <f t="shared" si="5"/>
        <v>-9.498034485</v>
      </c>
      <c r="AF25" s="17">
        <f t="shared" si="6"/>
        <v>80.33376654</v>
      </c>
      <c r="AG25">
        <f t="shared" si="7"/>
        <v>1.123674019</v>
      </c>
      <c r="AN25" s="16"/>
      <c r="AP25">
        <f t="shared" si="8"/>
        <v>80.01946498</v>
      </c>
      <c r="AQ25">
        <f t="shared" si="9"/>
        <v>0.8093724546</v>
      </c>
      <c r="AW25" s="16"/>
      <c r="AX25" s="17">
        <f t="shared" si="10"/>
        <v>33.88606337</v>
      </c>
      <c r="AY25">
        <f t="shared" si="11"/>
        <v>-45.32402916</v>
      </c>
      <c r="BF25" s="17">
        <f t="shared" si="12"/>
        <v>78.196681</v>
      </c>
      <c r="BG25">
        <f t="shared" si="13"/>
        <v>-1.013411521</v>
      </c>
      <c r="BN25" s="25">
        <f t="shared" si="14"/>
        <v>78.24056836</v>
      </c>
      <c r="BO25">
        <f t="shared" si="17"/>
        <v>-0.9695241644</v>
      </c>
      <c r="BV25" s="15">
        <f t="shared" si="15"/>
        <v>80.17134168</v>
      </c>
      <c r="BW25">
        <f t="shared" si="16"/>
        <v>0.9612491499</v>
      </c>
      <c r="CC25" s="16"/>
    </row>
    <row r="26">
      <c r="A26" s="24">
        <v>50.0</v>
      </c>
      <c r="B26" s="23">
        <v>48.7320895893365</v>
      </c>
      <c r="C26" s="24">
        <v>50.0</v>
      </c>
      <c r="D26" s="23">
        <v>47.2109175582181</v>
      </c>
      <c r="E26" s="24">
        <v>50.0</v>
      </c>
      <c r="F26" s="23">
        <v>43.415922529798</v>
      </c>
      <c r="G26" s="24">
        <v>50.0</v>
      </c>
      <c r="H26" s="23">
        <v>41.5572403090937</v>
      </c>
      <c r="I26" s="24">
        <v>80.0</v>
      </c>
      <c r="J26" s="14">
        <v>560.0</v>
      </c>
      <c r="K26" s="26">
        <v>4.0</v>
      </c>
      <c r="L26">
        <f t="shared" si="18"/>
        <v>103.6346324</v>
      </c>
      <c r="M26" s="17">
        <f t="shared" si="2"/>
        <v>80.68824</v>
      </c>
      <c r="N26">
        <f t="shared" si="3"/>
        <v>-22.94639243</v>
      </c>
      <c r="V26" s="17">
        <f t="shared" si="4"/>
        <v>80.38305804</v>
      </c>
      <c r="W26">
        <f t="shared" si="5"/>
        <v>-23.25157439</v>
      </c>
      <c r="AF26" s="17">
        <f t="shared" si="6"/>
        <v>93.23366654</v>
      </c>
      <c r="AG26">
        <f t="shared" si="7"/>
        <v>-10.40096588</v>
      </c>
      <c r="AN26" s="16"/>
      <c r="AP26">
        <f t="shared" si="8"/>
        <v>92.86927712</v>
      </c>
      <c r="AQ26">
        <f t="shared" si="9"/>
        <v>-10.76535531</v>
      </c>
      <c r="AW26" s="16"/>
      <c r="AX26" s="17">
        <f t="shared" si="10"/>
        <v>42.69212812</v>
      </c>
      <c r="AY26">
        <f t="shared" si="11"/>
        <v>-60.94250431</v>
      </c>
      <c r="BF26" s="17">
        <f t="shared" si="12"/>
        <v>93.20819605</v>
      </c>
      <c r="BG26">
        <f t="shared" si="13"/>
        <v>-10.42643638</v>
      </c>
      <c r="BN26" s="25">
        <f t="shared" si="14"/>
        <v>93.25234488</v>
      </c>
      <c r="BO26">
        <f t="shared" si="17"/>
        <v>-10.38228754</v>
      </c>
      <c r="BV26" s="15">
        <f t="shared" si="15"/>
        <v>93.54709831</v>
      </c>
      <c r="BW26">
        <f t="shared" si="16"/>
        <v>-10.08753411</v>
      </c>
      <c r="CC26" s="16"/>
    </row>
    <row r="27">
      <c r="A27" s="24">
        <v>60.0</v>
      </c>
      <c r="B27" s="23">
        <v>70.5318712323394</v>
      </c>
      <c r="C27" s="24">
        <v>60.0</v>
      </c>
      <c r="D27" s="23">
        <v>63.6229995363185</v>
      </c>
      <c r="E27" s="24">
        <v>60.0</v>
      </c>
      <c r="F27" s="23">
        <v>52.4362735847628</v>
      </c>
      <c r="G27" s="24">
        <v>60.0</v>
      </c>
      <c r="H27" s="23">
        <v>61.0323613172594</v>
      </c>
      <c r="I27" s="24">
        <v>90.0</v>
      </c>
      <c r="J27" s="14">
        <v>560.0</v>
      </c>
      <c r="K27" s="27">
        <v>4.0</v>
      </c>
      <c r="L27">
        <f t="shared" si="18"/>
        <v>114.9853212</v>
      </c>
      <c r="M27" s="17">
        <f t="shared" si="2"/>
        <v>91.35824</v>
      </c>
      <c r="N27">
        <f t="shared" si="3"/>
        <v>-23.62708121</v>
      </c>
      <c r="V27" s="17">
        <f t="shared" si="4"/>
        <v>91.05405804</v>
      </c>
      <c r="W27">
        <f t="shared" si="5"/>
        <v>-23.93126317</v>
      </c>
      <c r="AF27" s="17">
        <f t="shared" si="6"/>
        <v>106.1335665</v>
      </c>
      <c r="AG27">
        <f t="shared" si="7"/>
        <v>-8.85175467</v>
      </c>
      <c r="AN27" s="16"/>
      <c r="AP27">
        <f t="shared" si="8"/>
        <v>105.7190893</v>
      </c>
      <c r="AQ27">
        <f t="shared" si="9"/>
        <v>-9.266231954</v>
      </c>
      <c r="AW27" s="16"/>
      <c r="AX27" s="17">
        <f t="shared" si="10"/>
        <v>52.23797338</v>
      </c>
      <c r="AY27">
        <f t="shared" si="11"/>
        <v>-62.74734784</v>
      </c>
      <c r="BF27" s="17">
        <f t="shared" si="12"/>
        <v>108.7876261</v>
      </c>
      <c r="BG27">
        <f t="shared" si="13"/>
        <v>-6.197695065</v>
      </c>
      <c r="BN27" s="25">
        <f t="shared" si="14"/>
        <v>108.8320268</v>
      </c>
      <c r="BO27">
        <f t="shared" si="17"/>
        <v>-6.153294369</v>
      </c>
      <c r="BV27" s="15">
        <f t="shared" si="15"/>
        <v>107.0153323</v>
      </c>
      <c r="BW27">
        <f t="shared" si="16"/>
        <v>-7.969988917</v>
      </c>
      <c r="CC27" s="16"/>
    </row>
    <row r="28">
      <c r="A28" s="24">
        <v>70.0</v>
      </c>
      <c r="B28" s="23">
        <v>76.8268754621951</v>
      </c>
      <c r="C28" s="24">
        <v>70.0</v>
      </c>
      <c r="D28" s="23">
        <v>71.1231177535654</v>
      </c>
      <c r="E28" s="24">
        <v>70.0</v>
      </c>
      <c r="F28" s="23">
        <v>69.4331275201607</v>
      </c>
      <c r="G28" s="24">
        <v>70.0</v>
      </c>
      <c r="H28" s="23">
        <v>86.3310919412298</v>
      </c>
      <c r="I28" s="24">
        <v>100.0</v>
      </c>
      <c r="J28" s="14">
        <v>560.0</v>
      </c>
      <c r="K28" s="27">
        <v>4.0</v>
      </c>
      <c r="L28">
        <f t="shared" si="18"/>
        <v>131.8256294</v>
      </c>
      <c r="M28" s="17">
        <f t="shared" si="2"/>
        <v>102.02824</v>
      </c>
      <c r="N28">
        <f t="shared" si="3"/>
        <v>-29.79738936</v>
      </c>
      <c r="V28" s="17">
        <f t="shared" si="4"/>
        <v>101.725058</v>
      </c>
      <c r="W28">
        <f t="shared" si="5"/>
        <v>-30.10057132</v>
      </c>
      <c r="AF28" s="17">
        <f t="shared" si="6"/>
        <v>119.0334665</v>
      </c>
      <c r="AG28">
        <f t="shared" si="7"/>
        <v>-12.79216282</v>
      </c>
      <c r="AN28" s="16"/>
      <c r="AP28">
        <f t="shared" si="8"/>
        <v>118.5689014</v>
      </c>
      <c r="AQ28">
        <f t="shared" si="9"/>
        <v>-13.25672796</v>
      </c>
      <c r="AW28" s="16"/>
      <c r="AX28" s="17">
        <f t="shared" si="10"/>
        <v>62.4976127</v>
      </c>
      <c r="AY28">
        <f t="shared" si="11"/>
        <v>-69.32801666</v>
      </c>
      <c r="BF28" s="17">
        <f t="shared" si="12"/>
        <v>124.8896324</v>
      </c>
      <c r="BG28">
        <f t="shared" si="13"/>
        <v>-6.935996959</v>
      </c>
      <c r="BN28" s="25">
        <f t="shared" si="14"/>
        <v>124.9342755</v>
      </c>
      <c r="BO28">
        <f t="shared" si="17"/>
        <v>-6.891353871</v>
      </c>
      <c r="BV28" s="15">
        <f t="shared" si="15"/>
        <v>120.5662605</v>
      </c>
      <c r="BW28">
        <f t="shared" si="16"/>
        <v>-11.25936886</v>
      </c>
      <c r="CC28" s="16"/>
    </row>
    <row r="29">
      <c r="A29" s="24">
        <v>80.0</v>
      </c>
      <c r="B29" s="23">
        <v>91.8970511105597</v>
      </c>
      <c r="C29" s="24">
        <v>80.0</v>
      </c>
      <c r="D29" s="23">
        <v>83.6885688968258</v>
      </c>
      <c r="E29" s="24">
        <v>80.0</v>
      </c>
      <c r="F29" s="23">
        <v>102.849580186285</v>
      </c>
      <c r="G29" s="24">
        <v>80.0</v>
      </c>
      <c r="H29" s="23">
        <v>88.5437193260538</v>
      </c>
      <c r="I29" s="24">
        <v>4.0</v>
      </c>
      <c r="J29" s="14">
        <v>560.0</v>
      </c>
      <c r="K29" s="14">
        <v>5.0</v>
      </c>
      <c r="L29" s="14">
        <f t="shared" ref="L29:L39" si="19">F6</f>
        <v>1.22216514</v>
      </c>
      <c r="M29" s="17">
        <f t="shared" si="2"/>
        <v>-0.63476</v>
      </c>
      <c r="N29">
        <f t="shared" si="3"/>
        <v>-1.85692514</v>
      </c>
      <c r="V29" s="17">
        <f t="shared" si="4"/>
        <v>-0.701211568</v>
      </c>
      <c r="W29">
        <f t="shared" si="5"/>
        <v>-1.923376708</v>
      </c>
      <c r="AF29" s="17">
        <f t="shared" si="6"/>
        <v>-4.808266765</v>
      </c>
      <c r="AG29">
        <f t="shared" si="7"/>
        <v>-6.030431905</v>
      </c>
      <c r="AN29" s="16"/>
      <c r="AP29">
        <f t="shared" si="8"/>
        <v>-4.790760115</v>
      </c>
      <c r="AQ29">
        <f t="shared" si="9"/>
        <v>-6.012925255</v>
      </c>
      <c r="AW29" s="16"/>
      <c r="AX29" s="17">
        <f t="shared" si="10"/>
        <v>-2.349297764</v>
      </c>
      <c r="AY29">
        <f t="shared" si="11"/>
        <v>-3.571462904</v>
      </c>
      <c r="BF29" s="17">
        <f t="shared" si="12"/>
        <v>0.709998451</v>
      </c>
      <c r="BG29">
        <f t="shared" si="13"/>
        <v>-0.512166689</v>
      </c>
      <c r="BN29" s="25">
        <f t="shared" si="14"/>
        <v>0.7550535301</v>
      </c>
      <c r="BO29">
        <f t="shared" si="17"/>
        <v>-0.4671116099</v>
      </c>
      <c r="BV29" s="15">
        <f t="shared" si="15"/>
        <v>-3.930036743</v>
      </c>
      <c r="BW29">
        <f t="shared" si="16"/>
        <v>-5.152201883</v>
      </c>
      <c r="CC29" s="16"/>
    </row>
    <row r="30">
      <c r="A30" s="24">
        <v>90.0</v>
      </c>
      <c r="B30" s="23">
        <v>112.916510875172</v>
      </c>
      <c r="C30" s="24">
        <v>90.0</v>
      </c>
      <c r="D30" s="23">
        <v>108.924599903242</v>
      </c>
      <c r="E30" s="24">
        <v>90.0</v>
      </c>
      <c r="F30" s="23">
        <v>91.8039203646077</v>
      </c>
      <c r="G30" s="24">
        <v>90.0</v>
      </c>
      <c r="H30" s="23">
        <v>104.247132403026</v>
      </c>
      <c r="I30" s="24">
        <v>8.0</v>
      </c>
      <c r="J30" s="14">
        <v>560.0</v>
      </c>
      <c r="K30" s="14">
        <v>5.0</v>
      </c>
      <c r="L30" s="14">
        <f t="shared" si="19"/>
        <v>1.913209459</v>
      </c>
      <c r="M30" s="17">
        <f t="shared" si="2"/>
        <v>3.63324</v>
      </c>
      <c r="N30">
        <f t="shared" si="3"/>
        <v>1.720030541</v>
      </c>
      <c r="V30" s="17">
        <f t="shared" si="4"/>
        <v>3.567188432</v>
      </c>
      <c r="W30">
        <f t="shared" si="5"/>
        <v>1.653978973</v>
      </c>
      <c r="AF30" s="17">
        <f t="shared" si="6"/>
        <v>0.3516932352</v>
      </c>
      <c r="AG30">
        <f t="shared" si="7"/>
        <v>-1.561516224</v>
      </c>
      <c r="AN30" s="16"/>
      <c r="AP30">
        <f t="shared" si="8"/>
        <v>0.3476997696</v>
      </c>
      <c r="AQ30">
        <f t="shared" si="9"/>
        <v>-1.565509689</v>
      </c>
      <c r="AW30" s="16"/>
      <c r="AX30" s="17">
        <f t="shared" si="10"/>
        <v>-1.514980695</v>
      </c>
      <c r="AY30">
        <f t="shared" si="11"/>
        <v>-3.428190154</v>
      </c>
      <c r="BF30" s="17">
        <f t="shared" si="12"/>
        <v>3.539375782</v>
      </c>
      <c r="BG30">
        <f t="shared" si="13"/>
        <v>1.626166323</v>
      </c>
      <c r="BN30" s="25">
        <f t="shared" si="14"/>
        <v>3.584551818</v>
      </c>
      <c r="BO30">
        <f t="shared" si="17"/>
        <v>1.671342359</v>
      </c>
      <c r="BV30" s="15">
        <f t="shared" si="15"/>
        <v>0.7221256081</v>
      </c>
      <c r="BW30">
        <f t="shared" si="16"/>
        <v>-1.191083851</v>
      </c>
      <c r="CC30" s="16"/>
    </row>
    <row r="31">
      <c r="A31" s="28">
        <v>100.0</v>
      </c>
      <c r="B31" s="29">
        <v>117.291000890363</v>
      </c>
      <c r="C31" s="28">
        <v>100.0</v>
      </c>
      <c r="D31" s="29">
        <v>131.875738991383</v>
      </c>
      <c r="E31" s="28">
        <v>100.0</v>
      </c>
      <c r="F31" s="29">
        <v>133.922749770789</v>
      </c>
      <c r="G31" s="28">
        <v>100.0</v>
      </c>
      <c r="H31" s="29">
        <v>118.331645443191</v>
      </c>
      <c r="I31" s="24">
        <v>10.0</v>
      </c>
      <c r="J31" s="14">
        <v>560.0</v>
      </c>
      <c r="K31" s="14">
        <v>5.0</v>
      </c>
      <c r="L31" s="14">
        <f t="shared" si="19"/>
        <v>3.965950456</v>
      </c>
      <c r="M31" s="17">
        <f t="shared" si="2"/>
        <v>5.76724</v>
      </c>
      <c r="N31">
        <f t="shared" si="3"/>
        <v>1.801289544</v>
      </c>
      <c r="V31" s="17">
        <f t="shared" si="4"/>
        <v>5.701388432</v>
      </c>
      <c r="W31">
        <f t="shared" si="5"/>
        <v>1.735437976</v>
      </c>
      <c r="AF31" s="17">
        <f t="shared" si="6"/>
        <v>2.931673235</v>
      </c>
      <c r="AG31">
        <f t="shared" si="7"/>
        <v>-1.03427722</v>
      </c>
      <c r="AN31" s="16"/>
      <c r="AP31">
        <f t="shared" si="8"/>
        <v>2.916929712</v>
      </c>
      <c r="AQ31">
        <f t="shared" si="9"/>
        <v>-1.049020744</v>
      </c>
      <c r="AW31" s="16"/>
      <c r="AX31" s="17">
        <f t="shared" si="10"/>
        <v>-1.005809789</v>
      </c>
      <c r="AY31">
        <f t="shared" si="11"/>
        <v>-4.971760245</v>
      </c>
      <c r="BF31" s="17">
        <f t="shared" si="12"/>
        <v>5.1403888</v>
      </c>
      <c r="BG31">
        <f t="shared" si="13"/>
        <v>1.174438345</v>
      </c>
      <c r="BN31" s="25">
        <f t="shared" si="14"/>
        <v>5.185626679</v>
      </c>
      <c r="BO31">
        <f t="shared" si="17"/>
        <v>1.219676223</v>
      </c>
      <c r="BV31" s="15">
        <f t="shared" si="15"/>
        <v>3.102755477</v>
      </c>
      <c r="BW31">
        <f t="shared" si="16"/>
        <v>-0.8631949786</v>
      </c>
      <c r="CC31" s="16"/>
    </row>
    <row r="32">
      <c r="A32" s="33" t="s">
        <v>2</v>
      </c>
      <c r="B32" s="34" t="s">
        <v>50</v>
      </c>
      <c r="C32" s="33" t="s">
        <v>2</v>
      </c>
      <c r="D32" s="34" t="s">
        <v>0</v>
      </c>
      <c r="E32" s="33" t="s">
        <v>2</v>
      </c>
      <c r="F32" s="34" t="s">
        <v>51</v>
      </c>
      <c r="G32" s="33" t="s">
        <v>2</v>
      </c>
      <c r="H32" s="34" t="s">
        <v>52</v>
      </c>
      <c r="I32" s="24">
        <v>20.0</v>
      </c>
      <c r="J32" s="14">
        <v>560.0</v>
      </c>
      <c r="K32" s="14">
        <v>5.0</v>
      </c>
      <c r="L32" s="14">
        <f t="shared" si="19"/>
        <v>21.6383198</v>
      </c>
      <c r="M32" s="17">
        <f t="shared" si="2"/>
        <v>16.43724</v>
      </c>
      <c r="N32">
        <f t="shared" si="3"/>
        <v>-5.201079803</v>
      </c>
      <c r="V32" s="17">
        <f t="shared" si="4"/>
        <v>16.37238843</v>
      </c>
      <c r="W32">
        <f t="shared" si="5"/>
        <v>-5.265931371</v>
      </c>
      <c r="AF32" s="17">
        <f t="shared" si="6"/>
        <v>15.83157324</v>
      </c>
      <c r="AG32">
        <f t="shared" si="7"/>
        <v>-5.806746568</v>
      </c>
      <c r="AN32" s="16"/>
      <c r="AP32">
        <f t="shared" si="8"/>
        <v>15.76307942</v>
      </c>
      <c r="AQ32">
        <f t="shared" si="9"/>
        <v>-5.875240379</v>
      </c>
      <c r="AW32" s="16"/>
      <c r="AX32" s="17">
        <f t="shared" si="10"/>
        <v>2.321458364</v>
      </c>
      <c r="AY32">
        <f t="shared" si="11"/>
        <v>-19.31686144</v>
      </c>
      <c r="BF32" s="17">
        <f t="shared" si="12"/>
        <v>14.42116449</v>
      </c>
      <c r="BG32">
        <f t="shared" si="13"/>
        <v>-7.217155309</v>
      </c>
      <c r="BN32" s="25">
        <f t="shared" si="14"/>
        <v>14.46671409</v>
      </c>
      <c r="BO32">
        <f t="shared" si="17"/>
        <v>-7.171605717</v>
      </c>
      <c r="BV32" s="15">
        <f t="shared" si="15"/>
        <v>15.33408348</v>
      </c>
      <c r="BW32">
        <f t="shared" si="16"/>
        <v>-6.304236323</v>
      </c>
      <c r="CC32" s="16"/>
    </row>
    <row r="33">
      <c r="A33" s="24" t="s">
        <v>53</v>
      </c>
      <c r="B33" s="23" t="s">
        <v>57</v>
      </c>
      <c r="C33" s="24" t="s">
        <v>53</v>
      </c>
      <c r="D33" s="23" t="s">
        <v>57</v>
      </c>
      <c r="E33" s="24" t="s">
        <v>53</v>
      </c>
      <c r="F33" s="23" t="s">
        <v>57</v>
      </c>
      <c r="G33" s="24" t="s">
        <v>53</v>
      </c>
      <c r="H33" s="23" t="s">
        <v>57</v>
      </c>
      <c r="I33" s="24">
        <v>30.0</v>
      </c>
      <c r="J33" s="14">
        <v>560.0</v>
      </c>
      <c r="K33" s="26">
        <v>5.0</v>
      </c>
      <c r="L33" s="14">
        <f t="shared" si="19"/>
        <v>27.65139986</v>
      </c>
      <c r="M33" s="17">
        <f t="shared" si="2"/>
        <v>27.10724</v>
      </c>
      <c r="N33">
        <f t="shared" si="3"/>
        <v>-0.5441598609</v>
      </c>
      <c r="V33" s="17">
        <f t="shared" si="4"/>
        <v>27.04338843</v>
      </c>
      <c r="W33">
        <f t="shared" si="5"/>
        <v>-0.6080114289</v>
      </c>
      <c r="AF33" s="17">
        <f t="shared" si="6"/>
        <v>28.73147324</v>
      </c>
      <c r="AG33">
        <f t="shared" si="7"/>
        <v>1.080073374</v>
      </c>
      <c r="AN33" s="16"/>
      <c r="AP33">
        <f t="shared" si="8"/>
        <v>28.60922914</v>
      </c>
      <c r="AQ33">
        <f t="shared" si="9"/>
        <v>0.9578292751</v>
      </c>
      <c r="AW33" s="16"/>
      <c r="AX33" s="17">
        <f t="shared" si="10"/>
        <v>6.783512553</v>
      </c>
      <c r="AY33">
        <f t="shared" si="11"/>
        <v>-20.86788731</v>
      </c>
      <c r="BF33" s="17">
        <f t="shared" si="12"/>
        <v>25.24692157</v>
      </c>
      <c r="BG33">
        <f t="shared" si="13"/>
        <v>-2.404478288</v>
      </c>
      <c r="BN33" s="25">
        <f t="shared" si="14"/>
        <v>25.29277893</v>
      </c>
      <c r="BO33">
        <f t="shared" si="17"/>
        <v>-2.358620929</v>
      </c>
      <c r="BV33" s="15">
        <f t="shared" si="15"/>
        <v>27.92191014</v>
      </c>
      <c r="BW33">
        <f t="shared" si="16"/>
        <v>0.2705102783</v>
      </c>
      <c r="CC33" s="16"/>
    </row>
    <row r="34">
      <c r="A34" s="24">
        <v>4.0</v>
      </c>
      <c r="B34" s="23">
        <v>0.885065801229146</v>
      </c>
      <c r="C34" s="24">
        <v>4.0</v>
      </c>
      <c r="D34" s="23">
        <v>1.0038880794372</v>
      </c>
      <c r="E34" s="24">
        <v>4.0</v>
      </c>
      <c r="F34" s="23">
        <v>1.00381155425557</v>
      </c>
      <c r="G34" s="24">
        <v>4.0</v>
      </c>
      <c r="H34" s="23">
        <v>1.41421356237309</v>
      </c>
      <c r="I34" s="24">
        <v>40.0</v>
      </c>
      <c r="J34" s="14">
        <v>560.0</v>
      </c>
      <c r="K34" s="26">
        <v>5.0</v>
      </c>
      <c r="L34" s="14">
        <f t="shared" si="19"/>
        <v>40.90806679</v>
      </c>
      <c r="M34" s="17">
        <f t="shared" si="2"/>
        <v>37.77724</v>
      </c>
      <c r="N34">
        <f t="shared" si="3"/>
        <v>-3.130826791</v>
      </c>
      <c r="V34" s="17">
        <f t="shared" si="4"/>
        <v>37.71438843</v>
      </c>
      <c r="W34">
        <f t="shared" si="5"/>
        <v>-3.193678359</v>
      </c>
      <c r="AF34" s="17">
        <f t="shared" si="6"/>
        <v>41.63137324</v>
      </c>
      <c r="AG34">
        <f t="shared" si="7"/>
        <v>0.7233064446</v>
      </c>
      <c r="AN34" s="16"/>
      <c r="AP34">
        <f t="shared" si="8"/>
        <v>41.45537885</v>
      </c>
      <c r="AQ34">
        <f t="shared" si="9"/>
        <v>0.5473120574</v>
      </c>
      <c r="AW34" s="16"/>
      <c r="AX34" s="17">
        <f t="shared" si="10"/>
        <v>12.24427951</v>
      </c>
      <c r="AY34">
        <f t="shared" si="11"/>
        <v>-28.66378728</v>
      </c>
      <c r="BF34" s="17">
        <f t="shared" si="12"/>
        <v>37.21632072</v>
      </c>
      <c r="BG34">
        <f t="shared" si="13"/>
        <v>-3.691746069</v>
      </c>
      <c r="BN34" s="25">
        <f t="shared" si="14"/>
        <v>37.26247793</v>
      </c>
      <c r="BO34">
        <f t="shared" si="17"/>
        <v>-3.645588864</v>
      </c>
      <c r="BV34" s="15">
        <f t="shared" si="15"/>
        <v>40.74698406</v>
      </c>
      <c r="BW34">
        <f t="shared" si="16"/>
        <v>-0.161082729</v>
      </c>
      <c r="CC34" s="16"/>
    </row>
    <row r="35">
      <c r="A35" s="24">
        <v>8.0</v>
      </c>
      <c r="B35" s="23">
        <v>0.999019738833638</v>
      </c>
      <c r="C35" s="24">
        <v>8.0</v>
      </c>
      <c r="D35" s="23">
        <v>1.19607848357703</v>
      </c>
      <c r="E35" s="24">
        <v>8.0</v>
      </c>
      <c r="F35" s="23">
        <v>1.45316895530815</v>
      </c>
      <c r="G35" s="24">
        <v>8.0</v>
      </c>
      <c r="H35" s="23">
        <v>3.53672349221319</v>
      </c>
      <c r="I35" s="24">
        <v>50.0</v>
      </c>
      <c r="J35" s="14">
        <v>560.0</v>
      </c>
      <c r="K35" s="26">
        <v>5.0</v>
      </c>
      <c r="L35" s="14">
        <f t="shared" si="19"/>
        <v>60.31755436</v>
      </c>
      <c r="M35" s="17">
        <f t="shared" si="2"/>
        <v>48.44724</v>
      </c>
      <c r="N35">
        <f t="shared" si="3"/>
        <v>-11.87031436</v>
      </c>
      <c r="V35" s="17">
        <f t="shared" si="4"/>
        <v>48.38538843</v>
      </c>
      <c r="W35">
        <f t="shared" si="5"/>
        <v>-11.93216593</v>
      </c>
      <c r="AF35" s="17">
        <f t="shared" si="6"/>
        <v>54.53127324</v>
      </c>
      <c r="AG35">
        <f t="shared" si="7"/>
        <v>-5.786281124</v>
      </c>
      <c r="AN35" s="16"/>
      <c r="AP35">
        <f t="shared" si="8"/>
        <v>54.30152856</v>
      </c>
      <c r="AQ35">
        <f t="shared" si="9"/>
        <v>-6.0160258</v>
      </c>
      <c r="AW35" s="16"/>
      <c r="AX35" s="17">
        <f t="shared" si="10"/>
        <v>18.61894984</v>
      </c>
      <c r="AY35">
        <f t="shared" si="11"/>
        <v>-41.69860452</v>
      </c>
      <c r="BF35" s="17">
        <f t="shared" si="12"/>
        <v>50.11503927</v>
      </c>
      <c r="BG35">
        <f t="shared" si="13"/>
        <v>-10.20251509</v>
      </c>
      <c r="BN35" s="25">
        <f t="shared" si="14"/>
        <v>50.16148711</v>
      </c>
      <c r="BO35">
        <f t="shared" si="17"/>
        <v>-10.15606725</v>
      </c>
      <c r="BV35" s="15">
        <f t="shared" si="15"/>
        <v>53.75141203</v>
      </c>
      <c r="BW35">
        <f t="shared" si="16"/>
        <v>-6.566142331</v>
      </c>
      <c r="CC35" s="16"/>
    </row>
    <row r="36">
      <c r="A36" s="24">
        <v>10.0</v>
      </c>
      <c r="B36" s="23">
        <v>1.89278079885967</v>
      </c>
      <c r="C36" s="24">
        <v>10.0</v>
      </c>
      <c r="D36" s="23">
        <v>3.78106254947096</v>
      </c>
      <c r="E36" s="24">
        <v>10.0</v>
      </c>
      <c r="F36" s="23">
        <v>3.17213310328588</v>
      </c>
      <c r="G36" s="24">
        <v>10.0</v>
      </c>
      <c r="H36" s="23">
        <v>4.60990476183232</v>
      </c>
      <c r="I36" s="24">
        <v>60.0</v>
      </c>
      <c r="J36" s="14">
        <v>560.0</v>
      </c>
      <c r="K36" s="26">
        <v>5.0</v>
      </c>
      <c r="L36" s="14">
        <f t="shared" si="19"/>
        <v>70.36076298</v>
      </c>
      <c r="M36" s="17">
        <f t="shared" si="2"/>
        <v>59.11724</v>
      </c>
      <c r="N36">
        <f t="shared" si="3"/>
        <v>-11.24352298</v>
      </c>
      <c r="V36" s="17">
        <f t="shared" si="4"/>
        <v>59.05638843</v>
      </c>
      <c r="W36">
        <f t="shared" si="5"/>
        <v>-11.30437455</v>
      </c>
      <c r="AF36" s="17">
        <f t="shared" si="6"/>
        <v>67.43117324</v>
      </c>
      <c r="AG36">
        <f t="shared" si="7"/>
        <v>-2.929589746</v>
      </c>
      <c r="AN36" s="16"/>
      <c r="AP36">
        <f t="shared" si="8"/>
        <v>67.14767827</v>
      </c>
      <c r="AQ36">
        <f t="shared" si="9"/>
        <v>-3.213084709</v>
      </c>
      <c r="AW36" s="16"/>
      <c r="AX36" s="17">
        <f t="shared" si="10"/>
        <v>25.84718875</v>
      </c>
      <c r="AY36">
        <f t="shared" si="11"/>
        <v>-44.51357423</v>
      </c>
      <c r="BF36" s="17">
        <f t="shared" si="12"/>
        <v>63.80621278</v>
      </c>
      <c r="BG36">
        <f t="shared" si="13"/>
        <v>-6.554550199</v>
      </c>
      <c r="BN36" s="25">
        <f t="shared" si="14"/>
        <v>63.8529416</v>
      </c>
      <c r="BO36">
        <f t="shared" si="17"/>
        <v>-6.507821376</v>
      </c>
      <c r="BV36" s="15">
        <f t="shared" si="15"/>
        <v>66.90057813</v>
      </c>
      <c r="BW36">
        <f t="shared" si="16"/>
        <v>-3.460184856</v>
      </c>
      <c r="CC36" s="16"/>
    </row>
    <row r="37">
      <c r="A37" s="24">
        <v>20.0</v>
      </c>
      <c r="B37" s="23">
        <v>13.6544569604326</v>
      </c>
      <c r="C37" s="24">
        <v>20.0</v>
      </c>
      <c r="D37" s="23">
        <v>16.4604990652059</v>
      </c>
      <c r="E37" s="24">
        <v>20.0</v>
      </c>
      <c r="F37" s="23">
        <v>20.0857485945601</v>
      </c>
      <c r="G37" s="24">
        <v>20.0</v>
      </c>
      <c r="H37" s="23">
        <v>10.9788631220467</v>
      </c>
      <c r="I37" s="24">
        <v>70.0</v>
      </c>
      <c r="J37" s="14">
        <v>560.0</v>
      </c>
      <c r="K37" s="26">
        <v>5.0</v>
      </c>
      <c r="L37" s="14">
        <f t="shared" si="19"/>
        <v>83.47405613</v>
      </c>
      <c r="M37" s="17">
        <f t="shared" si="2"/>
        <v>69.78724</v>
      </c>
      <c r="N37">
        <f t="shared" si="3"/>
        <v>-13.68681613</v>
      </c>
      <c r="V37" s="17">
        <f t="shared" si="4"/>
        <v>69.72738843</v>
      </c>
      <c r="W37">
        <f t="shared" si="5"/>
        <v>-13.7466677</v>
      </c>
      <c r="AF37" s="17">
        <f t="shared" si="6"/>
        <v>80.33107324</v>
      </c>
      <c r="AG37">
        <f t="shared" si="7"/>
        <v>-3.142982896</v>
      </c>
      <c r="AN37" s="16"/>
      <c r="AP37">
        <f t="shared" si="8"/>
        <v>79.99382798</v>
      </c>
      <c r="AQ37">
        <f t="shared" si="9"/>
        <v>-3.480228147</v>
      </c>
      <c r="AW37" s="16"/>
      <c r="AX37" s="17">
        <f t="shared" si="10"/>
        <v>33.8828385</v>
      </c>
      <c r="AY37">
        <f t="shared" si="11"/>
        <v>-49.59121764</v>
      </c>
      <c r="BF37" s="17">
        <f t="shared" si="12"/>
        <v>78.19356833</v>
      </c>
      <c r="BG37">
        <f t="shared" si="13"/>
        <v>-5.280487803</v>
      </c>
      <c r="BN37" s="25">
        <f t="shared" si="14"/>
        <v>78.24056836</v>
      </c>
      <c r="BO37">
        <f t="shared" si="17"/>
        <v>-5.23348777</v>
      </c>
      <c r="BV37" s="15">
        <f t="shared" si="15"/>
        <v>80.17134168</v>
      </c>
      <c r="BW37">
        <f t="shared" si="16"/>
        <v>-3.302714456</v>
      </c>
      <c r="CC37" s="16"/>
    </row>
    <row r="38">
      <c r="A38" s="24">
        <v>30.0</v>
      </c>
      <c r="B38" s="23">
        <v>31.3666034014597</v>
      </c>
      <c r="C38" s="24">
        <v>30.0</v>
      </c>
      <c r="D38" s="23">
        <v>24.8624022229007</v>
      </c>
      <c r="E38" s="24">
        <v>30.0</v>
      </c>
      <c r="F38" s="23">
        <v>19.8696190842167</v>
      </c>
      <c r="G38" s="24">
        <v>30.0</v>
      </c>
      <c r="H38" s="23">
        <v>25.0612455279374</v>
      </c>
      <c r="I38" s="24">
        <v>90.0</v>
      </c>
      <c r="J38" s="14">
        <v>560.0</v>
      </c>
      <c r="K38" s="26">
        <v>5.0</v>
      </c>
      <c r="L38" s="14">
        <f t="shared" si="19"/>
        <v>103.0659193</v>
      </c>
      <c r="M38" s="17">
        <f t="shared" si="2"/>
        <v>91.12724</v>
      </c>
      <c r="N38">
        <f t="shared" si="3"/>
        <v>-11.93867931</v>
      </c>
      <c r="V38" s="17">
        <f t="shared" si="4"/>
        <v>91.06938843</v>
      </c>
      <c r="W38">
        <f t="shared" si="5"/>
        <v>-11.99653087</v>
      </c>
      <c r="AF38" s="17">
        <f t="shared" si="6"/>
        <v>106.1308732</v>
      </c>
      <c r="AG38">
        <f t="shared" si="7"/>
        <v>3.06495393</v>
      </c>
      <c r="AN38" s="16"/>
      <c r="AP38">
        <f t="shared" si="8"/>
        <v>105.6861274</v>
      </c>
      <c r="AQ38">
        <f t="shared" si="9"/>
        <v>2.620208103</v>
      </c>
      <c r="AW38" s="16"/>
      <c r="AX38" s="17">
        <f t="shared" si="10"/>
        <v>52.23474851</v>
      </c>
      <c r="AY38">
        <f t="shared" si="11"/>
        <v>-50.8311708</v>
      </c>
      <c r="BF38" s="17">
        <f t="shared" si="12"/>
        <v>108.7845135</v>
      </c>
      <c r="BG38">
        <f t="shared" si="13"/>
        <v>5.718594168</v>
      </c>
      <c r="BN38" s="25">
        <f t="shared" si="14"/>
        <v>108.8320268</v>
      </c>
      <c r="BO38">
        <f t="shared" si="17"/>
        <v>5.76610754</v>
      </c>
      <c r="BV38" s="15">
        <f t="shared" si="15"/>
        <v>107.0153323</v>
      </c>
      <c r="BW38">
        <f t="shared" si="16"/>
        <v>3.949412992</v>
      </c>
      <c r="CC38" s="16"/>
    </row>
    <row r="39">
      <c r="A39" s="24">
        <v>40.0</v>
      </c>
      <c r="B39" s="23">
        <v>37.3582599192067</v>
      </c>
      <c r="C39" s="24">
        <v>40.0</v>
      </c>
      <c r="D39" s="23">
        <v>37.0447920753561</v>
      </c>
      <c r="E39" s="24">
        <v>40.0</v>
      </c>
      <c r="F39" s="23">
        <v>32.3286024429954</v>
      </c>
      <c r="G39" s="24">
        <v>40.0</v>
      </c>
      <c r="H39" s="23">
        <v>35.7233315178987</v>
      </c>
      <c r="I39" s="24">
        <v>100.0</v>
      </c>
      <c r="J39" s="14">
        <v>560.0</v>
      </c>
      <c r="K39" s="27">
        <v>5.0</v>
      </c>
      <c r="L39" s="14">
        <f t="shared" si="19"/>
        <v>121.4747985</v>
      </c>
      <c r="M39" s="17">
        <f t="shared" si="2"/>
        <v>101.79724</v>
      </c>
      <c r="N39">
        <f t="shared" si="3"/>
        <v>-19.67755855</v>
      </c>
      <c r="V39" s="17">
        <f t="shared" si="4"/>
        <v>101.7403884</v>
      </c>
      <c r="W39">
        <f t="shared" si="5"/>
        <v>-19.73441012</v>
      </c>
      <c r="AF39" s="17">
        <f t="shared" si="6"/>
        <v>119.0307732</v>
      </c>
      <c r="AG39">
        <f t="shared" si="7"/>
        <v>-2.444025313</v>
      </c>
      <c r="AN39" s="16"/>
      <c r="AP39">
        <f t="shared" si="8"/>
        <v>118.5322771</v>
      </c>
      <c r="AQ39">
        <f t="shared" si="9"/>
        <v>-2.942521429</v>
      </c>
      <c r="AW39" s="16"/>
      <c r="AX39" s="17">
        <f t="shared" si="10"/>
        <v>62.49438783</v>
      </c>
      <c r="AY39">
        <f t="shared" si="11"/>
        <v>-58.98041072</v>
      </c>
      <c r="BF39" s="17">
        <f t="shared" si="12"/>
        <v>124.8865197</v>
      </c>
      <c r="BG39">
        <f t="shared" si="13"/>
        <v>3.411721179</v>
      </c>
      <c r="BN39" s="25">
        <f t="shared" si="14"/>
        <v>124.9342755</v>
      </c>
      <c r="BO39">
        <f t="shared" si="17"/>
        <v>3.459476943</v>
      </c>
      <c r="BV39" s="15">
        <f t="shared" si="15"/>
        <v>120.5662605</v>
      </c>
      <c r="BW39">
        <f t="shared" si="16"/>
        <v>-0.9085380498</v>
      </c>
      <c r="CC39" s="16"/>
    </row>
    <row r="40">
      <c r="A40" s="24">
        <v>50.0</v>
      </c>
      <c r="B40" s="23">
        <v>54.8474083286526</v>
      </c>
      <c r="C40" s="24">
        <v>50.0</v>
      </c>
      <c r="D40" s="23">
        <v>52.6859969274437</v>
      </c>
      <c r="E40" s="24">
        <v>50.0</v>
      </c>
      <c r="F40" s="23">
        <v>51.3483930689899</v>
      </c>
      <c r="G40" s="24">
        <v>50.0</v>
      </c>
      <c r="H40" s="23">
        <v>43.4043050148247</v>
      </c>
      <c r="I40" s="24">
        <v>4.0</v>
      </c>
      <c r="J40" s="14">
        <v>560.0</v>
      </c>
      <c r="K40" s="14">
        <v>6.0</v>
      </c>
      <c r="L40" s="14">
        <f t="shared" ref="L40:L51" si="20">H6</f>
        <v>1.16104822</v>
      </c>
      <c r="M40" s="17">
        <f t="shared" si="2"/>
        <v>-0.86576</v>
      </c>
      <c r="N40">
        <f t="shared" si="3"/>
        <v>-2.02680822</v>
      </c>
      <c r="V40" s="17">
        <f t="shared" si="4"/>
        <v>-0.6909913067</v>
      </c>
      <c r="W40">
        <f t="shared" si="5"/>
        <v>-1.852039526</v>
      </c>
      <c r="AF40" s="17">
        <f t="shared" si="6"/>
        <v>-4.810062304</v>
      </c>
      <c r="AG40">
        <f t="shared" si="7"/>
        <v>-5.971110524</v>
      </c>
      <c r="AN40" s="16"/>
      <c r="AP40">
        <f t="shared" si="8"/>
        <v>-4.791736763</v>
      </c>
      <c r="AQ40">
        <f t="shared" si="9"/>
        <v>-5.952784982</v>
      </c>
      <c r="AW40" s="16"/>
      <c r="AX40" s="17">
        <f t="shared" si="10"/>
        <v>-2.351447678</v>
      </c>
      <c r="AY40">
        <f t="shared" si="11"/>
        <v>-3.512495898</v>
      </c>
      <c r="BF40" s="17">
        <f t="shared" si="12"/>
        <v>0.7079233337</v>
      </c>
      <c r="BG40">
        <f t="shared" si="13"/>
        <v>-0.4531248859</v>
      </c>
      <c r="BN40" s="25">
        <f t="shared" si="14"/>
        <v>0.7550535301</v>
      </c>
      <c r="BO40">
        <f t="shared" si="17"/>
        <v>-0.4059946894</v>
      </c>
      <c r="BV40" s="15">
        <f t="shared" si="15"/>
        <v>-3.930036743</v>
      </c>
      <c r="BW40">
        <f t="shared" si="16"/>
        <v>-5.091084962</v>
      </c>
      <c r="CC40" s="16"/>
    </row>
    <row r="41">
      <c r="A41" s="24">
        <v>60.0</v>
      </c>
      <c r="B41" s="23">
        <v>67.0646496802283</v>
      </c>
      <c r="C41" s="24">
        <v>60.0</v>
      </c>
      <c r="D41" s="23">
        <v>73.4416178697333</v>
      </c>
      <c r="E41" s="24">
        <v>60.0</v>
      </c>
      <c r="F41" s="23">
        <v>61.2531943408033</v>
      </c>
      <c r="G41" s="24">
        <v>60.0</v>
      </c>
      <c r="H41" s="23">
        <v>46.3617760248804</v>
      </c>
      <c r="I41" s="24">
        <v>8.0</v>
      </c>
      <c r="J41" s="14">
        <v>560.0</v>
      </c>
      <c r="K41" s="14">
        <v>6.0</v>
      </c>
      <c r="L41" s="14">
        <f t="shared" si="20"/>
        <v>3.28317721</v>
      </c>
      <c r="M41" s="17">
        <f t="shared" si="2"/>
        <v>3.40224</v>
      </c>
      <c r="N41">
        <f t="shared" si="3"/>
        <v>0.1190627901</v>
      </c>
      <c r="V41" s="17">
        <f t="shared" si="4"/>
        <v>3.577408693</v>
      </c>
      <c r="W41">
        <f t="shared" si="5"/>
        <v>0.2942314834</v>
      </c>
      <c r="AF41" s="17">
        <f t="shared" si="6"/>
        <v>0.349897696</v>
      </c>
      <c r="AG41">
        <f t="shared" si="7"/>
        <v>-2.933279514</v>
      </c>
      <c r="AN41" s="16"/>
      <c r="AP41">
        <f t="shared" si="8"/>
        <v>0.3457464747</v>
      </c>
      <c r="AQ41">
        <f t="shared" si="9"/>
        <v>-2.937430735</v>
      </c>
      <c r="AW41" s="16"/>
      <c r="AX41" s="17">
        <f t="shared" si="10"/>
        <v>-1.51713061</v>
      </c>
      <c r="AY41">
        <f t="shared" si="11"/>
        <v>-4.80030782</v>
      </c>
      <c r="BF41" s="17">
        <f t="shared" si="12"/>
        <v>3.537300665</v>
      </c>
      <c r="BG41">
        <f t="shared" si="13"/>
        <v>0.2541234551</v>
      </c>
      <c r="BN41" s="25">
        <f t="shared" si="14"/>
        <v>3.584551818</v>
      </c>
      <c r="BO41">
        <f t="shared" si="17"/>
        <v>0.3013746083</v>
      </c>
      <c r="BV41" s="15">
        <f t="shared" si="15"/>
        <v>0.7221256081</v>
      </c>
      <c r="BW41">
        <f t="shared" si="16"/>
        <v>-2.561051602</v>
      </c>
      <c r="CC41" s="16"/>
    </row>
    <row r="42">
      <c r="A42" s="24">
        <v>70.0</v>
      </c>
      <c r="B42" s="23">
        <v>84.7261338729372</v>
      </c>
      <c r="C42" s="24">
        <v>70.0</v>
      </c>
      <c r="D42" s="23">
        <v>74.330916150128</v>
      </c>
      <c r="E42" s="24">
        <v>70.0</v>
      </c>
      <c r="F42" s="23">
        <v>75.2603936843611</v>
      </c>
      <c r="G42" s="24">
        <v>70.0</v>
      </c>
      <c r="H42" s="23">
        <v>73.9357562612255</v>
      </c>
      <c r="I42" s="24">
        <v>10.0</v>
      </c>
      <c r="J42" s="14">
        <v>560.0</v>
      </c>
      <c r="K42" s="14">
        <v>6.0</v>
      </c>
      <c r="L42" s="14">
        <f t="shared" si="20"/>
        <v>8.317867806</v>
      </c>
      <c r="M42" s="17">
        <f t="shared" si="2"/>
        <v>5.53624</v>
      </c>
      <c r="N42">
        <f t="shared" si="3"/>
        <v>-2.781627806</v>
      </c>
      <c r="V42" s="17">
        <f t="shared" si="4"/>
        <v>5.711608693</v>
      </c>
      <c r="W42">
        <f t="shared" si="5"/>
        <v>-2.606259112</v>
      </c>
      <c r="AF42" s="17">
        <f t="shared" si="6"/>
        <v>2.929877696</v>
      </c>
      <c r="AG42">
        <f t="shared" si="7"/>
        <v>-5.38799011</v>
      </c>
      <c r="AN42" s="16"/>
      <c r="AP42">
        <f t="shared" si="8"/>
        <v>2.914488093</v>
      </c>
      <c r="AQ42">
        <f t="shared" si="9"/>
        <v>-5.403379712</v>
      </c>
      <c r="AW42" s="16"/>
      <c r="AX42" s="17">
        <f t="shared" si="10"/>
        <v>-1.007959704</v>
      </c>
      <c r="AY42">
        <f t="shared" si="11"/>
        <v>-9.32582751</v>
      </c>
      <c r="BF42" s="17">
        <f t="shared" si="12"/>
        <v>5.138313683</v>
      </c>
      <c r="BG42">
        <f t="shared" si="13"/>
        <v>-3.179554123</v>
      </c>
      <c r="BN42" s="25">
        <f t="shared" si="14"/>
        <v>5.185626679</v>
      </c>
      <c r="BO42">
        <f t="shared" si="17"/>
        <v>-3.132241127</v>
      </c>
      <c r="BV42" s="15">
        <f t="shared" si="15"/>
        <v>3.102755477</v>
      </c>
      <c r="BW42">
        <f t="shared" si="16"/>
        <v>-5.215112329</v>
      </c>
      <c r="CC42" s="16"/>
    </row>
    <row r="43">
      <c r="A43" s="24">
        <v>80.0</v>
      </c>
      <c r="B43" s="23">
        <v>99.1242648262804</v>
      </c>
      <c r="C43" s="24">
        <v>80.0</v>
      </c>
      <c r="D43" s="23">
        <v>91.0571528105909</v>
      </c>
      <c r="E43" s="24">
        <v>80.0</v>
      </c>
      <c r="F43" s="23">
        <v>82.8091655675976</v>
      </c>
      <c r="G43" s="24">
        <v>80.0</v>
      </c>
      <c r="H43" s="23">
        <v>89.633499326729</v>
      </c>
      <c r="I43" s="24">
        <v>20.0</v>
      </c>
      <c r="J43" s="14">
        <v>560.0</v>
      </c>
      <c r="K43" s="14">
        <v>6.0</v>
      </c>
      <c r="L43" s="14">
        <f t="shared" si="20"/>
        <v>16.71785217</v>
      </c>
      <c r="M43" s="17">
        <f t="shared" si="2"/>
        <v>16.20624</v>
      </c>
      <c r="N43">
        <f t="shared" si="3"/>
        <v>-0.5116121692</v>
      </c>
      <c r="V43" s="17">
        <f t="shared" si="4"/>
        <v>16.38260869</v>
      </c>
      <c r="W43">
        <f t="shared" si="5"/>
        <v>-0.3352434759</v>
      </c>
      <c r="AF43" s="17">
        <f t="shared" si="6"/>
        <v>15.8297777</v>
      </c>
      <c r="AG43">
        <f t="shared" si="7"/>
        <v>-0.8880744732</v>
      </c>
      <c r="AN43" s="16"/>
      <c r="AP43">
        <f t="shared" si="8"/>
        <v>15.75819619</v>
      </c>
      <c r="AQ43">
        <f t="shared" si="9"/>
        <v>-0.9596559825</v>
      </c>
      <c r="AW43" s="16"/>
      <c r="AX43" s="17">
        <f t="shared" si="10"/>
        <v>2.319308449</v>
      </c>
      <c r="AY43">
        <f t="shared" si="11"/>
        <v>-14.39854372</v>
      </c>
      <c r="BF43" s="17">
        <f t="shared" si="12"/>
        <v>14.41908938</v>
      </c>
      <c r="BG43">
        <f t="shared" si="13"/>
        <v>-2.298762793</v>
      </c>
      <c r="BN43" s="25">
        <f t="shared" si="14"/>
        <v>14.46671409</v>
      </c>
      <c r="BO43">
        <f t="shared" si="17"/>
        <v>-2.251138084</v>
      </c>
      <c r="BV43" s="15">
        <f t="shared" si="15"/>
        <v>15.33408348</v>
      </c>
      <c r="BW43">
        <f t="shared" si="16"/>
        <v>-1.38376869</v>
      </c>
      <c r="CC43" s="16"/>
    </row>
    <row r="44">
      <c r="A44" s="24">
        <v>90.0</v>
      </c>
      <c r="B44" s="23">
        <v>121.343107040621</v>
      </c>
      <c r="C44" s="24">
        <v>90.0</v>
      </c>
      <c r="D44" s="23">
        <v>113.133204893118</v>
      </c>
      <c r="E44" s="24">
        <v>90.0</v>
      </c>
      <c r="F44" s="23">
        <v>106.402255231039</v>
      </c>
      <c r="G44" s="24">
        <v>90.0</v>
      </c>
      <c r="H44" s="23">
        <v>97.8859773854321</v>
      </c>
      <c r="I44" s="24">
        <v>30.0</v>
      </c>
      <c r="J44" s="14">
        <v>560.0</v>
      </c>
      <c r="K44" s="26">
        <v>6.0</v>
      </c>
      <c r="L44" s="14">
        <f t="shared" si="20"/>
        <v>24.33756939</v>
      </c>
      <c r="M44" s="17">
        <f t="shared" si="2"/>
        <v>26.87624</v>
      </c>
      <c r="N44">
        <f t="shared" si="3"/>
        <v>2.538670608</v>
      </c>
      <c r="V44" s="17">
        <f t="shared" si="4"/>
        <v>27.05360869</v>
      </c>
      <c r="W44">
        <f t="shared" si="5"/>
        <v>2.716039301</v>
      </c>
      <c r="AF44" s="17">
        <f t="shared" si="6"/>
        <v>28.7296777</v>
      </c>
      <c r="AG44">
        <f t="shared" si="7"/>
        <v>4.392108304</v>
      </c>
      <c r="AN44" s="16"/>
      <c r="AP44">
        <f t="shared" si="8"/>
        <v>28.60190428</v>
      </c>
      <c r="AQ44">
        <f t="shared" si="9"/>
        <v>4.264334888</v>
      </c>
      <c r="AW44" s="16"/>
      <c r="AX44" s="17">
        <f t="shared" si="10"/>
        <v>6.781362638</v>
      </c>
      <c r="AY44">
        <f t="shared" si="11"/>
        <v>-17.55620675</v>
      </c>
      <c r="BF44" s="17">
        <f t="shared" si="12"/>
        <v>25.24484646</v>
      </c>
      <c r="BG44">
        <f t="shared" si="13"/>
        <v>0.9072770628</v>
      </c>
      <c r="BN44" s="25">
        <f t="shared" si="14"/>
        <v>25.29277893</v>
      </c>
      <c r="BO44">
        <f t="shared" si="17"/>
        <v>0.9552095399</v>
      </c>
      <c r="BV44" s="15">
        <f t="shared" si="15"/>
        <v>27.92191014</v>
      </c>
      <c r="BW44">
        <f t="shared" si="16"/>
        <v>3.584340747</v>
      </c>
      <c r="CC44" s="16"/>
    </row>
    <row r="45">
      <c r="A45" s="28">
        <v>100.0</v>
      </c>
      <c r="B45" s="29">
        <v>131.249146803716</v>
      </c>
      <c r="C45" s="28">
        <v>100.0</v>
      </c>
      <c r="D45" s="29">
        <v>136.193765978503</v>
      </c>
      <c r="E45" s="28">
        <v>100.0</v>
      </c>
      <c r="F45" s="29">
        <v>114.556899515008</v>
      </c>
      <c r="G45" s="28">
        <v>100.0</v>
      </c>
      <c r="H45" s="29">
        <v>115.936644552745</v>
      </c>
      <c r="I45" s="24">
        <v>40.0</v>
      </c>
      <c r="J45" s="14">
        <v>560.0</v>
      </c>
      <c r="K45" s="26">
        <v>6.0</v>
      </c>
      <c r="L45" s="14">
        <f t="shared" si="20"/>
        <v>40.39486275</v>
      </c>
      <c r="M45" s="17">
        <f t="shared" si="2"/>
        <v>37.54624</v>
      </c>
      <c r="N45">
        <f t="shared" si="3"/>
        <v>-2.848622749</v>
      </c>
      <c r="V45" s="17">
        <f t="shared" si="4"/>
        <v>37.72460869</v>
      </c>
      <c r="W45">
        <f t="shared" si="5"/>
        <v>-2.670254055</v>
      </c>
      <c r="AF45" s="17">
        <f t="shared" si="6"/>
        <v>41.6295777</v>
      </c>
      <c r="AG45">
        <f t="shared" si="7"/>
        <v>1.234714947</v>
      </c>
      <c r="AN45" s="16"/>
      <c r="AP45">
        <f t="shared" si="8"/>
        <v>41.44561237</v>
      </c>
      <c r="AQ45">
        <f t="shared" si="9"/>
        <v>1.050749625</v>
      </c>
      <c r="AW45" s="16"/>
      <c r="AX45" s="17">
        <f t="shared" si="10"/>
        <v>12.2421296</v>
      </c>
      <c r="AY45">
        <f t="shared" si="11"/>
        <v>-28.15273315</v>
      </c>
      <c r="BF45" s="17">
        <f t="shared" si="12"/>
        <v>37.2142456</v>
      </c>
      <c r="BG45">
        <f t="shared" si="13"/>
        <v>-3.180617144</v>
      </c>
      <c r="BN45" s="25">
        <f t="shared" si="14"/>
        <v>37.26247793</v>
      </c>
      <c r="BO45">
        <f t="shared" si="17"/>
        <v>-3.132384822</v>
      </c>
      <c r="BV45" s="15">
        <f t="shared" si="15"/>
        <v>40.74698406</v>
      </c>
      <c r="BW45">
        <f t="shared" si="16"/>
        <v>0.3521213131</v>
      </c>
      <c r="CC45" s="16"/>
    </row>
    <row r="46">
      <c r="I46" s="24">
        <v>50.0</v>
      </c>
      <c r="J46" s="14">
        <v>560.0</v>
      </c>
      <c r="K46" s="26">
        <v>6.0</v>
      </c>
      <c r="L46" s="14">
        <f t="shared" si="20"/>
        <v>56.22708852</v>
      </c>
      <c r="M46" s="17">
        <f t="shared" si="2"/>
        <v>48.21624</v>
      </c>
      <c r="N46">
        <f t="shared" si="3"/>
        <v>-8.01084852</v>
      </c>
      <c r="V46" s="17">
        <f t="shared" si="4"/>
        <v>48.39560869</v>
      </c>
      <c r="W46">
        <f t="shared" si="5"/>
        <v>-7.831479827</v>
      </c>
      <c r="AF46" s="17">
        <f t="shared" si="6"/>
        <v>54.5294777</v>
      </c>
      <c r="AG46">
        <f t="shared" si="7"/>
        <v>-1.697610824</v>
      </c>
      <c r="AN46" s="16"/>
      <c r="AP46">
        <f t="shared" si="8"/>
        <v>54.28932047</v>
      </c>
      <c r="AQ46">
        <f t="shared" si="9"/>
        <v>-1.937768053</v>
      </c>
      <c r="AW46" s="16"/>
      <c r="AX46" s="17">
        <f t="shared" si="10"/>
        <v>18.61679992</v>
      </c>
      <c r="AY46">
        <f t="shared" si="11"/>
        <v>-37.6102886</v>
      </c>
      <c r="BF46" s="17">
        <f t="shared" si="12"/>
        <v>50.11296415</v>
      </c>
      <c r="BG46">
        <f t="shared" si="13"/>
        <v>-6.114124367</v>
      </c>
      <c r="BN46" s="25">
        <f t="shared" si="14"/>
        <v>50.16148711</v>
      </c>
      <c r="BO46">
        <f t="shared" si="17"/>
        <v>-6.065601407</v>
      </c>
      <c r="BV46" s="15">
        <f t="shared" si="15"/>
        <v>53.75141203</v>
      </c>
      <c r="BW46">
        <f t="shared" si="16"/>
        <v>-2.475676491</v>
      </c>
      <c r="CC46" s="16"/>
    </row>
    <row r="47">
      <c r="I47" s="24">
        <v>60.0</v>
      </c>
      <c r="J47" s="14">
        <v>560.0</v>
      </c>
      <c r="K47" s="26">
        <v>6.0</v>
      </c>
      <c r="L47" s="14">
        <f t="shared" si="20"/>
        <v>69.63706377</v>
      </c>
      <c r="M47" s="17">
        <f t="shared" si="2"/>
        <v>58.88624</v>
      </c>
      <c r="N47">
        <f t="shared" si="3"/>
        <v>-10.75082377</v>
      </c>
      <c r="V47" s="17">
        <f t="shared" si="4"/>
        <v>59.06660869</v>
      </c>
      <c r="W47">
        <f t="shared" si="5"/>
        <v>-10.57045508</v>
      </c>
      <c r="AF47" s="17">
        <f t="shared" si="6"/>
        <v>67.4293777</v>
      </c>
      <c r="AG47">
        <f t="shared" si="7"/>
        <v>-2.207686076</v>
      </c>
      <c r="AN47" s="16"/>
      <c r="AP47">
        <f t="shared" si="8"/>
        <v>67.13302856</v>
      </c>
      <c r="AQ47">
        <f t="shared" si="9"/>
        <v>-2.504035212</v>
      </c>
      <c r="AW47" s="16"/>
      <c r="AX47" s="17">
        <f t="shared" si="10"/>
        <v>25.84503884</v>
      </c>
      <c r="AY47">
        <f t="shared" si="11"/>
        <v>-43.79202494</v>
      </c>
      <c r="BF47" s="17">
        <f t="shared" si="12"/>
        <v>63.80413766</v>
      </c>
      <c r="BG47">
        <f t="shared" si="13"/>
        <v>-5.832926108</v>
      </c>
      <c r="BN47" s="25">
        <f t="shared" si="14"/>
        <v>63.8529416</v>
      </c>
      <c r="BO47">
        <f t="shared" si="17"/>
        <v>-5.784122168</v>
      </c>
      <c r="BV47" s="15">
        <f t="shared" si="15"/>
        <v>66.90057813</v>
      </c>
      <c r="BW47">
        <f t="shared" si="16"/>
        <v>-2.736485647</v>
      </c>
      <c r="CC47" s="16"/>
    </row>
    <row r="48">
      <c r="I48" s="24">
        <v>70.0</v>
      </c>
      <c r="J48" s="14">
        <v>560.0</v>
      </c>
      <c r="K48" s="26">
        <v>6.0</v>
      </c>
      <c r="L48" s="14">
        <f t="shared" si="20"/>
        <v>85.38479715</v>
      </c>
      <c r="M48" s="17">
        <f t="shared" si="2"/>
        <v>69.55624</v>
      </c>
      <c r="N48">
        <f t="shared" si="3"/>
        <v>-15.82855715</v>
      </c>
      <c r="V48" s="17">
        <f t="shared" si="4"/>
        <v>69.73760869</v>
      </c>
      <c r="W48">
        <f t="shared" si="5"/>
        <v>-15.64718845</v>
      </c>
      <c r="AF48" s="17">
        <f t="shared" si="6"/>
        <v>80.3292777</v>
      </c>
      <c r="AG48">
        <f t="shared" si="7"/>
        <v>-5.055519451</v>
      </c>
      <c r="AN48" s="16"/>
      <c r="AP48">
        <f t="shared" si="8"/>
        <v>79.97673665</v>
      </c>
      <c r="AQ48">
        <f t="shared" si="9"/>
        <v>-5.408060494</v>
      </c>
      <c r="AW48" s="16"/>
      <c r="AX48" s="17">
        <f t="shared" si="10"/>
        <v>33.88068858</v>
      </c>
      <c r="AY48">
        <f t="shared" si="11"/>
        <v>-51.50410857</v>
      </c>
      <c r="BF48" s="17">
        <f t="shared" si="12"/>
        <v>78.19149321</v>
      </c>
      <c r="BG48">
        <f t="shared" si="13"/>
        <v>-7.193303936</v>
      </c>
      <c r="BN48" s="25">
        <f t="shared" si="14"/>
        <v>78.24056836</v>
      </c>
      <c r="BO48">
        <f t="shared" si="17"/>
        <v>-7.144228786</v>
      </c>
      <c r="BV48" s="15">
        <f t="shared" si="15"/>
        <v>80.17134168</v>
      </c>
      <c r="BW48">
        <f t="shared" si="16"/>
        <v>-5.213455472</v>
      </c>
      <c r="CC48" s="16"/>
    </row>
    <row r="49">
      <c r="I49" s="24">
        <v>80.0</v>
      </c>
      <c r="J49" s="14">
        <v>560.0</v>
      </c>
      <c r="K49" s="26">
        <v>6.0</v>
      </c>
      <c r="L49" s="14">
        <f t="shared" si="20"/>
        <v>98.36411668</v>
      </c>
      <c r="M49" s="17">
        <f t="shared" si="2"/>
        <v>80.22624</v>
      </c>
      <c r="N49">
        <f t="shared" si="3"/>
        <v>-18.13787668</v>
      </c>
      <c r="V49" s="17">
        <f t="shared" si="4"/>
        <v>80.40860869</v>
      </c>
      <c r="W49">
        <f t="shared" si="5"/>
        <v>-17.95550799</v>
      </c>
      <c r="AF49" s="17">
        <f t="shared" si="6"/>
        <v>93.2291777</v>
      </c>
      <c r="AG49">
        <f t="shared" si="7"/>
        <v>-5.134938987</v>
      </c>
      <c r="AN49" s="16"/>
      <c r="AP49">
        <f t="shared" si="8"/>
        <v>92.82044475</v>
      </c>
      <c r="AQ49">
        <f t="shared" si="9"/>
        <v>-5.543671936</v>
      </c>
      <c r="AW49" s="16"/>
      <c r="AX49" s="17">
        <f t="shared" si="10"/>
        <v>42.68675333</v>
      </c>
      <c r="AY49">
        <f t="shared" si="11"/>
        <v>-55.67736335</v>
      </c>
      <c r="BF49" s="17">
        <f t="shared" si="12"/>
        <v>93.20300825</v>
      </c>
      <c r="BG49">
        <f t="shared" si="13"/>
        <v>-5.16110843</v>
      </c>
      <c r="BN49" s="25">
        <f t="shared" si="14"/>
        <v>93.25234488</v>
      </c>
      <c r="BO49">
        <f t="shared" si="17"/>
        <v>-5.111771801</v>
      </c>
      <c r="BV49" s="15">
        <f t="shared" si="15"/>
        <v>93.54709831</v>
      </c>
      <c r="BW49">
        <f t="shared" si="16"/>
        <v>-4.81701837</v>
      </c>
      <c r="CC49" s="16"/>
    </row>
    <row r="50">
      <c r="I50" s="24">
        <v>90.0</v>
      </c>
      <c r="J50" s="14">
        <v>560.0</v>
      </c>
      <c r="K50" s="27">
        <v>6.0</v>
      </c>
      <c r="L50" s="14">
        <f t="shared" si="20"/>
        <v>110.0283039</v>
      </c>
      <c r="M50" s="17">
        <f t="shared" si="2"/>
        <v>90.89624</v>
      </c>
      <c r="N50">
        <f t="shared" si="3"/>
        <v>-19.13206393</v>
      </c>
      <c r="V50" s="17">
        <f t="shared" si="4"/>
        <v>91.07960869</v>
      </c>
      <c r="W50">
        <f t="shared" si="5"/>
        <v>-18.94869523</v>
      </c>
      <c r="AF50" s="17">
        <f t="shared" si="6"/>
        <v>106.1290777</v>
      </c>
      <c r="AG50">
        <f t="shared" si="7"/>
        <v>-3.899226231</v>
      </c>
      <c r="AN50" s="16"/>
      <c r="AP50">
        <f t="shared" si="8"/>
        <v>105.6641528</v>
      </c>
      <c r="AQ50">
        <f t="shared" si="9"/>
        <v>-4.364151087</v>
      </c>
      <c r="AW50" s="16"/>
      <c r="AX50" s="17">
        <f t="shared" si="10"/>
        <v>52.23259859</v>
      </c>
      <c r="AY50">
        <f t="shared" si="11"/>
        <v>-57.79570534</v>
      </c>
      <c r="BF50" s="17">
        <f t="shared" si="12"/>
        <v>108.7824384</v>
      </c>
      <c r="BG50">
        <f t="shared" si="13"/>
        <v>-1.245865571</v>
      </c>
      <c r="BN50" s="25">
        <f t="shared" si="14"/>
        <v>108.8320268</v>
      </c>
      <c r="BO50">
        <f t="shared" si="17"/>
        <v>-1.196277082</v>
      </c>
      <c r="BV50" s="15">
        <f t="shared" si="15"/>
        <v>107.0153323</v>
      </c>
      <c r="BW50">
        <f t="shared" si="16"/>
        <v>-3.01297163</v>
      </c>
      <c r="CC50" s="16"/>
    </row>
    <row r="51">
      <c r="I51" s="24">
        <v>100.0</v>
      </c>
      <c r="J51" s="14">
        <v>1000.0</v>
      </c>
      <c r="K51" s="27">
        <v>6.0</v>
      </c>
      <c r="L51" s="14">
        <f t="shared" si="20"/>
        <v>120.674912</v>
      </c>
      <c r="M51" s="17">
        <f t="shared" si="2"/>
        <v>101.458</v>
      </c>
      <c r="N51">
        <f t="shared" si="3"/>
        <v>-19.21691199</v>
      </c>
      <c r="V51" s="17">
        <f t="shared" si="4"/>
        <v>101.7104577</v>
      </c>
      <c r="W51">
        <f t="shared" si="5"/>
        <v>-18.96445433</v>
      </c>
      <c r="AF51" s="17">
        <f t="shared" si="6"/>
        <v>119.0360316</v>
      </c>
      <c r="AG51">
        <f t="shared" si="7"/>
        <v>-1.638880393</v>
      </c>
      <c r="AN51" s="16"/>
      <c r="AP51">
        <f t="shared" si="8"/>
        <v>118.6037817</v>
      </c>
      <c r="AQ51">
        <f t="shared" si="9"/>
        <v>-2.071130326</v>
      </c>
      <c r="AW51" s="16"/>
      <c r="AX51" s="17">
        <f t="shared" si="10"/>
        <v>62.50068401</v>
      </c>
      <c r="AY51">
        <f t="shared" si="11"/>
        <v>-58.17422799</v>
      </c>
      <c r="BF51" s="17">
        <f t="shared" si="12"/>
        <v>124.8925969</v>
      </c>
      <c r="BG51">
        <f t="shared" si="13"/>
        <v>4.217684864</v>
      </c>
      <c r="BN51" s="25">
        <f t="shared" si="14"/>
        <v>124.9342755</v>
      </c>
      <c r="BO51">
        <f t="shared" si="17"/>
        <v>4.259363498</v>
      </c>
      <c r="BV51" s="15">
        <f t="shared" si="15"/>
        <v>120.5662605</v>
      </c>
      <c r="BW51">
        <f t="shared" si="16"/>
        <v>-0.1086514942</v>
      </c>
      <c r="CC51" s="16"/>
    </row>
    <row r="52">
      <c r="I52" s="24">
        <v>4.0</v>
      </c>
      <c r="J52" s="14">
        <v>1000.0</v>
      </c>
      <c r="K52" s="14">
        <v>3.0</v>
      </c>
      <c r="L52">
        <f t="shared" ref="L52:L63" si="21">B20</f>
        <v>0.832939086</v>
      </c>
      <c r="M52" s="17">
        <f t="shared" si="2"/>
        <v>-0.281</v>
      </c>
      <c r="N52">
        <f t="shared" si="3"/>
        <v>-1.113939086</v>
      </c>
      <c r="V52" s="17">
        <f t="shared" si="4"/>
        <v>-0.8223946667</v>
      </c>
      <c r="W52">
        <f t="shared" si="5"/>
        <v>-1.655333753</v>
      </c>
      <c r="AF52" s="17">
        <f t="shared" si="6"/>
        <v>-4.7869768</v>
      </c>
      <c r="AG52">
        <f t="shared" si="7"/>
        <v>-5.619915886</v>
      </c>
      <c r="AN52" s="16"/>
      <c r="AP52">
        <f t="shared" si="8"/>
        <v>-4.779179867</v>
      </c>
      <c r="AQ52">
        <f t="shared" si="9"/>
        <v>-5.612118953</v>
      </c>
      <c r="AW52" s="16"/>
      <c r="AX52" s="17">
        <f t="shared" si="10"/>
        <v>-2.323805918</v>
      </c>
      <c r="AY52">
        <f t="shared" si="11"/>
        <v>-3.156745004</v>
      </c>
      <c r="BF52" s="17">
        <f t="shared" si="12"/>
        <v>0.7346034137</v>
      </c>
      <c r="BG52">
        <f t="shared" si="13"/>
        <v>-0.09833567234</v>
      </c>
      <c r="BN52" s="25">
        <f t="shared" si="14"/>
        <v>0.7550535301</v>
      </c>
      <c r="BO52">
        <f t="shared" si="17"/>
        <v>-0.07788555586</v>
      </c>
      <c r="BV52" s="15">
        <f t="shared" si="15"/>
        <v>-3.930036743</v>
      </c>
      <c r="BW52">
        <f t="shared" si="16"/>
        <v>-4.762975829</v>
      </c>
      <c r="CC52" s="16"/>
    </row>
    <row r="53">
      <c r="I53" s="24">
        <v>8.0</v>
      </c>
      <c r="J53" s="14">
        <v>1000.0</v>
      </c>
      <c r="K53" s="14">
        <v>3.0</v>
      </c>
      <c r="L53">
        <f t="shared" si="21"/>
        <v>2.776274142</v>
      </c>
      <c r="M53" s="17">
        <f t="shared" si="2"/>
        <v>3.987</v>
      </c>
      <c r="N53">
        <f t="shared" si="3"/>
        <v>1.210725858</v>
      </c>
      <c r="V53" s="17">
        <f t="shared" si="4"/>
        <v>3.446005333</v>
      </c>
      <c r="W53">
        <f t="shared" si="5"/>
        <v>0.6697311912</v>
      </c>
      <c r="AF53" s="17">
        <f t="shared" si="6"/>
        <v>0.3729832</v>
      </c>
      <c r="AG53">
        <f t="shared" si="7"/>
        <v>-2.403290942</v>
      </c>
      <c r="AN53" s="16"/>
      <c r="AP53">
        <f t="shared" si="8"/>
        <v>0.3708602667</v>
      </c>
      <c r="AQ53">
        <f t="shared" si="9"/>
        <v>-2.405413875</v>
      </c>
      <c r="AW53" s="16"/>
      <c r="AX53" s="17">
        <f t="shared" si="10"/>
        <v>-1.48948885</v>
      </c>
      <c r="AY53">
        <f t="shared" si="11"/>
        <v>-4.265762992</v>
      </c>
      <c r="BF53" s="17">
        <f t="shared" si="12"/>
        <v>3.563980745</v>
      </c>
      <c r="BG53">
        <f t="shared" si="13"/>
        <v>0.7877066029</v>
      </c>
      <c r="BN53" s="25">
        <f t="shared" si="14"/>
        <v>3.584551818</v>
      </c>
      <c r="BO53">
        <f t="shared" si="17"/>
        <v>0.8082776761</v>
      </c>
      <c r="BV53" s="15">
        <f t="shared" si="15"/>
        <v>0.7221256081</v>
      </c>
      <c r="BW53">
        <f t="shared" si="16"/>
        <v>-2.054148534</v>
      </c>
      <c r="CC53" s="16"/>
    </row>
    <row r="54">
      <c r="I54" s="24">
        <v>10.0</v>
      </c>
      <c r="J54" s="14">
        <v>1000.0</v>
      </c>
      <c r="K54" s="14">
        <v>3.0</v>
      </c>
      <c r="L54">
        <f t="shared" si="21"/>
        <v>2.930860806</v>
      </c>
      <c r="M54" s="17">
        <f t="shared" si="2"/>
        <v>6.121</v>
      </c>
      <c r="N54">
        <f t="shared" si="3"/>
        <v>3.190139194</v>
      </c>
      <c r="V54" s="17">
        <f t="shared" si="4"/>
        <v>5.580205333</v>
      </c>
      <c r="W54">
        <f t="shared" si="5"/>
        <v>2.649344528</v>
      </c>
      <c r="AF54" s="17">
        <f t="shared" si="6"/>
        <v>2.9529632</v>
      </c>
      <c r="AG54">
        <f t="shared" si="7"/>
        <v>0.02210239449</v>
      </c>
      <c r="AN54" s="16"/>
      <c r="AP54">
        <f t="shared" si="8"/>
        <v>2.945880333</v>
      </c>
      <c r="AQ54">
        <f t="shared" si="9"/>
        <v>0.01501952783</v>
      </c>
      <c r="AW54" s="16"/>
      <c r="AX54" s="17">
        <f t="shared" si="10"/>
        <v>-0.9803179439</v>
      </c>
      <c r="AY54">
        <f t="shared" si="11"/>
        <v>-3.911178749</v>
      </c>
      <c r="BF54" s="17">
        <f t="shared" si="12"/>
        <v>5.164993763</v>
      </c>
      <c r="BG54">
        <f t="shared" si="13"/>
        <v>2.234132957</v>
      </c>
      <c r="BN54" s="25">
        <f t="shared" si="14"/>
        <v>5.185626679</v>
      </c>
      <c r="BO54">
        <f t="shared" si="17"/>
        <v>2.254765873</v>
      </c>
      <c r="BV54" s="15">
        <f t="shared" si="15"/>
        <v>3.102755477</v>
      </c>
      <c r="BW54">
        <f t="shared" si="16"/>
        <v>0.1718946715</v>
      </c>
      <c r="CC54" s="16"/>
    </row>
    <row r="55">
      <c r="I55" s="24">
        <v>20.0</v>
      </c>
      <c r="J55" s="14">
        <v>1000.0</v>
      </c>
      <c r="K55" s="14">
        <v>3.0</v>
      </c>
      <c r="L55">
        <f t="shared" si="21"/>
        <v>16.99338676</v>
      </c>
      <c r="M55" s="17">
        <f t="shared" si="2"/>
        <v>16.791</v>
      </c>
      <c r="N55">
        <f t="shared" si="3"/>
        <v>-0.2023867631</v>
      </c>
      <c r="V55" s="17">
        <f t="shared" si="4"/>
        <v>16.25120533</v>
      </c>
      <c r="W55">
        <f t="shared" si="5"/>
        <v>-0.7421814297</v>
      </c>
      <c r="AF55" s="17">
        <f t="shared" si="6"/>
        <v>15.8528632</v>
      </c>
      <c r="AG55">
        <f t="shared" si="7"/>
        <v>-1.140523563</v>
      </c>
      <c r="AN55" s="16"/>
      <c r="AP55">
        <f t="shared" si="8"/>
        <v>15.82098067</v>
      </c>
      <c r="AQ55">
        <f t="shared" si="9"/>
        <v>-1.172406096</v>
      </c>
      <c r="AW55" s="16"/>
      <c r="AX55" s="17">
        <f t="shared" si="10"/>
        <v>2.346950209</v>
      </c>
      <c r="AY55">
        <f t="shared" si="11"/>
        <v>-14.64643655</v>
      </c>
      <c r="BF55" s="17">
        <f t="shared" si="12"/>
        <v>14.44576946</v>
      </c>
      <c r="BG55">
        <f t="shared" si="13"/>
        <v>-2.547617307</v>
      </c>
      <c r="BN55" s="25">
        <f t="shared" si="14"/>
        <v>14.46671409</v>
      </c>
      <c r="BO55">
        <f t="shared" si="17"/>
        <v>-2.526672678</v>
      </c>
      <c r="BV55" s="15">
        <f t="shared" si="15"/>
        <v>15.33408348</v>
      </c>
      <c r="BW55">
        <f t="shared" si="16"/>
        <v>-1.659303283</v>
      </c>
      <c r="CC55" s="16"/>
    </row>
    <row r="56">
      <c r="I56" s="24">
        <v>30.0</v>
      </c>
      <c r="J56" s="14">
        <v>1000.0</v>
      </c>
      <c r="K56" s="26">
        <v>3.0</v>
      </c>
      <c r="L56">
        <f t="shared" si="21"/>
        <v>21.56286964</v>
      </c>
      <c r="M56" s="17">
        <f t="shared" si="2"/>
        <v>27.461</v>
      </c>
      <c r="N56">
        <f t="shared" si="3"/>
        <v>5.89813036</v>
      </c>
      <c r="V56" s="17">
        <f t="shared" si="4"/>
        <v>26.92220533</v>
      </c>
      <c r="W56">
        <f t="shared" si="5"/>
        <v>5.359335694</v>
      </c>
      <c r="AF56" s="17">
        <f t="shared" si="6"/>
        <v>28.7527632</v>
      </c>
      <c r="AG56">
        <f t="shared" si="7"/>
        <v>7.18989356</v>
      </c>
      <c r="AN56" s="16"/>
      <c r="AP56">
        <f t="shared" si="8"/>
        <v>28.696081</v>
      </c>
      <c r="AQ56">
        <f t="shared" si="9"/>
        <v>7.13321136</v>
      </c>
      <c r="AW56" s="16"/>
      <c r="AX56" s="17">
        <f t="shared" si="10"/>
        <v>6.809004398</v>
      </c>
      <c r="AY56">
        <f t="shared" si="11"/>
        <v>-14.75386524</v>
      </c>
      <c r="BF56" s="17">
        <f t="shared" si="12"/>
        <v>25.27152654</v>
      </c>
      <c r="BG56">
        <f t="shared" si="13"/>
        <v>3.708656896</v>
      </c>
      <c r="BN56" s="25">
        <f t="shared" si="14"/>
        <v>25.29277893</v>
      </c>
      <c r="BO56">
        <f t="shared" si="17"/>
        <v>3.729909293</v>
      </c>
      <c r="BV56" s="15">
        <f t="shared" si="15"/>
        <v>27.92191014</v>
      </c>
      <c r="BW56">
        <f t="shared" si="16"/>
        <v>6.3590405</v>
      </c>
      <c r="CC56" s="16"/>
    </row>
    <row r="57">
      <c r="I57" s="24">
        <v>40.0</v>
      </c>
      <c r="J57" s="14">
        <v>1000.0</v>
      </c>
      <c r="K57" s="26">
        <v>3.0</v>
      </c>
      <c r="L57">
        <f t="shared" si="21"/>
        <v>32.37034738</v>
      </c>
      <c r="M57" s="17">
        <f t="shared" si="2"/>
        <v>38.131</v>
      </c>
      <c r="N57">
        <f t="shared" si="3"/>
        <v>5.760652624</v>
      </c>
      <c r="V57" s="17">
        <f t="shared" si="4"/>
        <v>37.59320533</v>
      </c>
      <c r="W57">
        <f t="shared" si="5"/>
        <v>5.222857958</v>
      </c>
      <c r="AF57" s="17">
        <f t="shared" si="6"/>
        <v>41.6526632</v>
      </c>
      <c r="AG57">
        <f t="shared" si="7"/>
        <v>9.282315824</v>
      </c>
      <c r="AN57" s="16"/>
      <c r="AP57">
        <f t="shared" si="8"/>
        <v>41.57118133</v>
      </c>
      <c r="AQ57">
        <f t="shared" si="9"/>
        <v>9.200833958</v>
      </c>
      <c r="AW57" s="16"/>
      <c r="AX57" s="17">
        <f t="shared" si="10"/>
        <v>12.26977136</v>
      </c>
      <c r="AY57">
        <f t="shared" si="11"/>
        <v>-20.10057602</v>
      </c>
      <c r="BF57" s="17">
        <f t="shared" si="12"/>
        <v>37.24092568</v>
      </c>
      <c r="BG57">
        <f t="shared" si="13"/>
        <v>4.870578308</v>
      </c>
      <c r="BN57" s="25">
        <f t="shared" si="14"/>
        <v>37.26247793</v>
      </c>
      <c r="BO57">
        <f t="shared" si="17"/>
        <v>4.892130551</v>
      </c>
      <c r="BV57" s="15">
        <f t="shared" si="15"/>
        <v>40.74698406</v>
      </c>
      <c r="BW57">
        <f t="shared" si="16"/>
        <v>8.376636686</v>
      </c>
      <c r="CC57" s="16"/>
    </row>
    <row r="58">
      <c r="I58" s="24">
        <v>50.0</v>
      </c>
      <c r="J58" s="14">
        <v>1000.0</v>
      </c>
      <c r="K58" s="26">
        <v>3.0</v>
      </c>
      <c r="L58">
        <f t="shared" si="21"/>
        <v>48.73208959</v>
      </c>
      <c r="M58" s="17">
        <f t="shared" si="2"/>
        <v>48.801</v>
      </c>
      <c r="N58">
        <f t="shared" si="3"/>
        <v>0.06891041066</v>
      </c>
      <c r="V58" s="17">
        <f t="shared" si="4"/>
        <v>48.26420533</v>
      </c>
      <c r="W58">
        <f t="shared" si="5"/>
        <v>-0.467884256</v>
      </c>
      <c r="AF58" s="17">
        <f t="shared" si="6"/>
        <v>54.5525632</v>
      </c>
      <c r="AG58">
        <f t="shared" si="7"/>
        <v>5.820473611</v>
      </c>
      <c r="AN58" s="16"/>
      <c r="AP58">
        <f t="shared" si="8"/>
        <v>54.44628167</v>
      </c>
      <c r="AQ58">
        <f t="shared" si="9"/>
        <v>5.714192077</v>
      </c>
      <c r="AW58" s="16"/>
      <c r="AX58" s="17">
        <f t="shared" si="10"/>
        <v>18.64444168</v>
      </c>
      <c r="AY58">
        <f t="shared" si="11"/>
        <v>-30.08764791</v>
      </c>
      <c r="BF58" s="17">
        <f t="shared" si="12"/>
        <v>50.13964423</v>
      </c>
      <c r="BG58">
        <f t="shared" si="13"/>
        <v>1.407554644</v>
      </c>
      <c r="BN58" s="25">
        <f t="shared" si="14"/>
        <v>50.16148711</v>
      </c>
      <c r="BO58">
        <f t="shared" si="17"/>
        <v>1.429397524</v>
      </c>
      <c r="BV58" s="15">
        <f t="shared" si="15"/>
        <v>53.75141203</v>
      </c>
      <c r="BW58">
        <f t="shared" si="16"/>
        <v>5.019322439</v>
      </c>
      <c r="CC58" s="16"/>
    </row>
    <row r="59">
      <c r="I59" s="24">
        <v>60.0</v>
      </c>
      <c r="J59" s="27">
        <v>1000.0</v>
      </c>
      <c r="K59" s="26">
        <v>3.0</v>
      </c>
      <c r="L59">
        <f t="shared" si="21"/>
        <v>70.53187123</v>
      </c>
      <c r="M59" s="17">
        <f t="shared" si="2"/>
        <v>59.471</v>
      </c>
      <c r="N59">
        <f t="shared" si="3"/>
        <v>-11.06087123</v>
      </c>
      <c r="V59" s="17">
        <f t="shared" si="4"/>
        <v>58.93520533</v>
      </c>
      <c r="W59">
        <f t="shared" si="5"/>
        <v>-11.5966659</v>
      </c>
      <c r="AF59" s="17">
        <f t="shared" si="6"/>
        <v>67.4524632</v>
      </c>
      <c r="AG59">
        <f t="shared" si="7"/>
        <v>-3.079408032</v>
      </c>
      <c r="AN59" s="16"/>
      <c r="AP59">
        <f t="shared" si="8"/>
        <v>67.321382</v>
      </c>
      <c r="AQ59">
        <f t="shared" si="9"/>
        <v>-3.210489232</v>
      </c>
      <c r="AW59" s="16"/>
      <c r="AX59" s="17">
        <f t="shared" si="10"/>
        <v>25.8726806</v>
      </c>
      <c r="AY59">
        <f t="shared" si="11"/>
        <v>-44.65919064</v>
      </c>
      <c r="BF59" s="17">
        <f t="shared" si="12"/>
        <v>63.83081774</v>
      </c>
      <c r="BG59">
        <f t="shared" si="13"/>
        <v>-6.701053488</v>
      </c>
      <c r="BN59" s="25">
        <f t="shared" si="14"/>
        <v>63.8529416</v>
      </c>
      <c r="BO59">
        <f t="shared" si="17"/>
        <v>-6.678929628</v>
      </c>
      <c r="BV59" s="15">
        <f t="shared" si="15"/>
        <v>66.90057813</v>
      </c>
      <c r="BW59">
        <f t="shared" si="16"/>
        <v>-3.631293107</v>
      </c>
      <c r="CC59" s="16"/>
    </row>
    <row r="60">
      <c r="I60" s="24">
        <v>70.0</v>
      </c>
      <c r="J60" s="27">
        <v>1000.0</v>
      </c>
      <c r="K60" s="26">
        <v>3.0</v>
      </c>
      <c r="L60">
        <f t="shared" si="21"/>
        <v>76.82687546</v>
      </c>
      <c r="M60" s="17">
        <f t="shared" si="2"/>
        <v>70.141</v>
      </c>
      <c r="N60">
        <f t="shared" si="3"/>
        <v>-6.685875462</v>
      </c>
      <c r="V60" s="17">
        <f t="shared" si="4"/>
        <v>69.60620533</v>
      </c>
      <c r="W60">
        <f t="shared" si="5"/>
        <v>-7.220670129</v>
      </c>
      <c r="AF60" s="17">
        <f t="shared" si="6"/>
        <v>80.3523632</v>
      </c>
      <c r="AG60">
        <f t="shared" si="7"/>
        <v>3.525487738</v>
      </c>
      <c r="AN60" s="16"/>
      <c r="AP60">
        <f t="shared" si="8"/>
        <v>80.19648233</v>
      </c>
      <c r="AQ60">
        <f t="shared" si="9"/>
        <v>3.369606871</v>
      </c>
      <c r="AW60" s="16"/>
      <c r="AX60" s="17">
        <f t="shared" si="10"/>
        <v>33.90833034</v>
      </c>
      <c r="AY60">
        <f t="shared" si="11"/>
        <v>-42.91854512</v>
      </c>
      <c r="BF60" s="17">
        <f t="shared" si="12"/>
        <v>78.21817329</v>
      </c>
      <c r="BG60">
        <f t="shared" si="13"/>
        <v>1.391297829</v>
      </c>
      <c r="BN60" s="25">
        <f t="shared" si="14"/>
        <v>78.24056836</v>
      </c>
      <c r="BO60">
        <f t="shared" si="17"/>
        <v>1.413692899</v>
      </c>
      <c r="BV60" s="15">
        <f t="shared" si="15"/>
        <v>80.17134168</v>
      </c>
      <c r="BW60">
        <f t="shared" si="16"/>
        <v>3.344466213</v>
      </c>
      <c r="CC60" s="16"/>
    </row>
    <row r="61">
      <c r="I61" s="24">
        <v>80.0</v>
      </c>
      <c r="J61" s="27">
        <v>1000.0</v>
      </c>
      <c r="K61" s="26">
        <v>3.0</v>
      </c>
      <c r="L61">
        <f t="shared" si="21"/>
        <v>91.89705111</v>
      </c>
      <c r="M61" s="17">
        <f t="shared" si="2"/>
        <v>80.811</v>
      </c>
      <c r="N61">
        <f t="shared" si="3"/>
        <v>-11.08605111</v>
      </c>
      <c r="V61" s="17">
        <f t="shared" si="4"/>
        <v>80.27720533</v>
      </c>
      <c r="W61">
        <f t="shared" si="5"/>
        <v>-11.61984578</v>
      </c>
      <c r="AF61" s="17">
        <f t="shared" si="6"/>
        <v>93.2522632</v>
      </c>
      <c r="AG61">
        <f t="shared" si="7"/>
        <v>1.355212089</v>
      </c>
      <c r="AN61" s="16"/>
      <c r="AP61">
        <f t="shared" si="8"/>
        <v>93.07158267</v>
      </c>
      <c r="AQ61">
        <f t="shared" si="9"/>
        <v>1.174531556</v>
      </c>
      <c r="AW61" s="16"/>
      <c r="AX61" s="17">
        <f t="shared" si="10"/>
        <v>42.71439509</v>
      </c>
      <c r="AY61">
        <f t="shared" si="11"/>
        <v>-49.18265602</v>
      </c>
      <c r="BF61" s="17">
        <f t="shared" si="12"/>
        <v>93.22968833</v>
      </c>
      <c r="BG61">
        <f t="shared" si="13"/>
        <v>1.332637222</v>
      </c>
      <c r="BN61" s="25">
        <f t="shared" si="14"/>
        <v>93.25234488</v>
      </c>
      <c r="BO61">
        <f t="shared" si="17"/>
        <v>1.355293771</v>
      </c>
      <c r="BV61" s="15">
        <f t="shared" si="15"/>
        <v>93.54709831</v>
      </c>
      <c r="BW61">
        <f t="shared" si="16"/>
        <v>1.650047203</v>
      </c>
      <c r="CC61" s="16"/>
    </row>
    <row r="62">
      <c r="I62" s="24">
        <v>90.0</v>
      </c>
      <c r="J62" s="27">
        <v>1000.0</v>
      </c>
      <c r="K62" s="27">
        <v>3.0</v>
      </c>
      <c r="L62">
        <f t="shared" si="21"/>
        <v>112.9165109</v>
      </c>
      <c r="M62" s="17">
        <f t="shared" si="2"/>
        <v>91.481</v>
      </c>
      <c r="N62">
        <f t="shared" si="3"/>
        <v>-21.43551088</v>
      </c>
      <c r="V62" s="17">
        <f t="shared" si="4"/>
        <v>90.94820533</v>
      </c>
      <c r="W62">
        <f t="shared" si="5"/>
        <v>-21.96830554</v>
      </c>
      <c r="AF62" s="17">
        <f t="shared" si="6"/>
        <v>106.1521632</v>
      </c>
      <c r="AG62">
        <f t="shared" si="7"/>
        <v>-6.764347675</v>
      </c>
      <c r="AN62" s="16"/>
      <c r="AP62">
        <f t="shared" si="8"/>
        <v>105.946683</v>
      </c>
      <c r="AQ62">
        <f t="shared" si="9"/>
        <v>-6.969827875</v>
      </c>
      <c r="AW62" s="16"/>
      <c r="AX62" s="17">
        <f t="shared" si="10"/>
        <v>52.26024035</v>
      </c>
      <c r="AY62">
        <f t="shared" si="11"/>
        <v>-60.65627052</v>
      </c>
      <c r="BF62" s="17">
        <f t="shared" si="12"/>
        <v>108.8091184</v>
      </c>
      <c r="BG62">
        <f t="shared" si="13"/>
        <v>-4.107392439</v>
      </c>
      <c r="BN62" s="25">
        <f t="shared" si="14"/>
        <v>108.8320268</v>
      </c>
      <c r="BO62">
        <f t="shared" si="17"/>
        <v>-4.08448403</v>
      </c>
      <c r="BV62" s="15">
        <f t="shared" si="15"/>
        <v>107.0153323</v>
      </c>
      <c r="BW62">
        <f t="shared" si="16"/>
        <v>-5.901178578</v>
      </c>
      <c r="CC62" s="16"/>
    </row>
    <row r="63">
      <c r="I63" s="24">
        <v>100.0</v>
      </c>
      <c r="J63" s="27">
        <v>1000.0</v>
      </c>
      <c r="K63" s="27">
        <v>3.0</v>
      </c>
      <c r="L63">
        <f t="shared" si="21"/>
        <v>117.2910009</v>
      </c>
      <c r="M63" s="17">
        <f t="shared" si="2"/>
        <v>102.151</v>
      </c>
      <c r="N63">
        <f t="shared" si="3"/>
        <v>-15.14000089</v>
      </c>
      <c r="V63" s="17">
        <f t="shared" si="4"/>
        <v>101.6192053</v>
      </c>
      <c r="W63">
        <f t="shared" si="5"/>
        <v>-15.67179556</v>
      </c>
      <c r="AF63" s="17">
        <f t="shared" si="6"/>
        <v>119.0520632</v>
      </c>
      <c r="AG63">
        <f t="shared" si="7"/>
        <v>1.76106231</v>
      </c>
      <c r="AN63" s="16"/>
      <c r="AP63">
        <f t="shared" si="8"/>
        <v>118.8217833</v>
      </c>
      <c r="AQ63">
        <f t="shared" si="9"/>
        <v>1.530782443</v>
      </c>
      <c r="AW63" s="16"/>
      <c r="AX63" s="17">
        <f t="shared" si="10"/>
        <v>62.51987967</v>
      </c>
      <c r="AY63">
        <f t="shared" si="11"/>
        <v>-54.77112122</v>
      </c>
      <c r="BF63" s="17">
        <f t="shared" si="12"/>
        <v>124.9111247</v>
      </c>
      <c r="BG63">
        <f t="shared" si="13"/>
        <v>7.6201238</v>
      </c>
      <c r="BN63" s="25">
        <f t="shared" si="14"/>
        <v>124.9342755</v>
      </c>
      <c r="BO63">
        <f t="shared" si="17"/>
        <v>7.643274601</v>
      </c>
      <c r="BV63" s="15">
        <f t="shared" si="15"/>
        <v>120.5662605</v>
      </c>
      <c r="BW63">
        <f t="shared" si="16"/>
        <v>3.275259608</v>
      </c>
      <c r="CC63" s="16"/>
    </row>
    <row r="64">
      <c r="I64" s="24">
        <v>4.0</v>
      </c>
      <c r="J64" s="14">
        <v>1000.0</v>
      </c>
      <c r="K64" s="14">
        <v>4.0</v>
      </c>
      <c r="L64" s="14">
        <f t="shared" ref="L64:L75" si="22">D20</f>
        <v>0.9523788116</v>
      </c>
      <c r="M64" s="17">
        <f t="shared" si="2"/>
        <v>-0.512</v>
      </c>
      <c r="N64">
        <f t="shared" si="3"/>
        <v>-1.464378812</v>
      </c>
      <c r="V64" s="17">
        <f t="shared" si="4"/>
        <v>-0.7767685</v>
      </c>
      <c r="W64">
        <f t="shared" si="5"/>
        <v>-1.729147312</v>
      </c>
      <c r="AF64" s="17">
        <f t="shared" si="6"/>
        <v>-4.7949926</v>
      </c>
      <c r="AG64">
        <f t="shared" si="7"/>
        <v>-5.747371412</v>
      </c>
      <c r="AN64" s="16"/>
      <c r="AP64">
        <f t="shared" si="8"/>
        <v>-4.7835399</v>
      </c>
      <c r="AQ64">
        <f t="shared" si="9"/>
        <v>-5.735918712</v>
      </c>
      <c r="AW64" s="16"/>
      <c r="AX64" s="17">
        <f t="shared" si="10"/>
        <v>-2.333403752</v>
      </c>
      <c r="AY64">
        <f t="shared" si="11"/>
        <v>-3.285782563</v>
      </c>
      <c r="BF64" s="17">
        <f t="shared" si="12"/>
        <v>0.725339497</v>
      </c>
      <c r="BG64">
        <f t="shared" si="13"/>
        <v>-0.2270393146</v>
      </c>
      <c r="BN64" s="25">
        <f t="shared" si="14"/>
        <v>0.7550535301</v>
      </c>
      <c r="BO64">
        <f t="shared" si="17"/>
        <v>-0.1973252815</v>
      </c>
      <c r="BV64" s="15">
        <f t="shared" si="15"/>
        <v>-3.930036743</v>
      </c>
      <c r="BW64">
        <f t="shared" si="16"/>
        <v>-4.882415554</v>
      </c>
      <c r="CC64" s="16"/>
    </row>
    <row r="65">
      <c r="I65" s="24">
        <v>8.0</v>
      </c>
      <c r="J65" s="14">
        <v>1000.0</v>
      </c>
      <c r="K65" s="14">
        <v>4.0</v>
      </c>
      <c r="L65" s="14">
        <f t="shared" si="22"/>
        <v>2.76472203</v>
      </c>
      <c r="M65" s="17">
        <f t="shared" si="2"/>
        <v>3.756</v>
      </c>
      <c r="N65">
        <f t="shared" si="3"/>
        <v>0.9912779703</v>
      </c>
      <c r="V65" s="17">
        <f t="shared" si="4"/>
        <v>3.4916315</v>
      </c>
      <c r="W65">
        <f t="shared" si="5"/>
        <v>0.7269094703</v>
      </c>
      <c r="AF65" s="17">
        <f t="shared" si="6"/>
        <v>0.3649674</v>
      </c>
      <c r="AG65">
        <f t="shared" si="7"/>
        <v>-2.39975463</v>
      </c>
      <c r="AN65" s="16"/>
      <c r="AP65">
        <f t="shared" si="8"/>
        <v>0.3621402</v>
      </c>
      <c r="AQ65">
        <f t="shared" si="9"/>
        <v>-2.40258183</v>
      </c>
      <c r="AW65" s="16"/>
      <c r="AX65" s="17">
        <f t="shared" si="10"/>
        <v>-1.499086683</v>
      </c>
      <c r="AY65">
        <f t="shared" si="11"/>
        <v>-4.263808713</v>
      </c>
      <c r="BF65" s="17">
        <f t="shared" si="12"/>
        <v>3.554716828</v>
      </c>
      <c r="BG65">
        <f t="shared" si="13"/>
        <v>0.7899947987</v>
      </c>
      <c r="BN65" s="25">
        <f t="shared" si="14"/>
        <v>3.584551818</v>
      </c>
      <c r="BO65">
        <f t="shared" si="17"/>
        <v>0.8198297886</v>
      </c>
      <c r="BV65" s="15">
        <f t="shared" si="15"/>
        <v>0.7221256081</v>
      </c>
      <c r="BW65">
        <f t="shared" si="16"/>
        <v>-2.042596422</v>
      </c>
      <c r="CC65" s="16"/>
    </row>
    <row r="66">
      <c r="I66" s="24">
        <v>10.0</v>
      </c>
      <c r="J66" s="14">
        <v>1000.0</v>
      </c>
      <c r="K66" s="14">
        <v>4.0</v>
      </c>
      <c r="L66" s="14">
        <f t="shared" si="22"/>
        <v>7.387025769</v>
      </c>
      <c r="M66" s="17">
        <f t="shared" si="2"/>
        <v>5.89</v>
      </c>
      <c r="N66">
        <f t="shared" si="3"/>
        <v>-1.497025769</v>
      </c>
      <c r="V66" s="17">
        <f t="shared" si="4"/>
        <v>5.6258315</v>
      </c>
      <c r="W66">
        <f t="shared" si="5"/>
        <v>-1.761194269</v>
      </c>
      <c r="AF66" s="17">
        <f t="shared" si="6"/>
        <v>2.9449474</v>
      </c>
      <c r="AG66">
        <f t="shared" si="7"/>
        <v>-4.442078369</v>
      </c>
      <c r="AN66" s="16"/>
      <c r="AP66">
        <f t="shared" si="8"/>
        <v>2.93498025</v>
      </c>
      <c r="AQ66">
        <f t="shared" si="9"/>
        <v>-4.452045519</v>
      </c>
      <c r="AW66" s="16"/>
      <c r="AX66" s="17">
        <f t="shared" si="10"/>
        <v>-0.9899157772</v>
      </c>
      <c r="AY66">
        <f t="shared" si="11"/>
        <v>-8.376941546</v>
      </c>
      <c r="BF66" s="17">
        <f t="shared" si="12"/>
        <v>5.155729846</v>
      </c>
      <c r="BG66">
        <f t="shared" si="13"/>
        <v>-2.231295922</v>
      </c>
      <c r="BN66" s="25">
        <f t="shared" si="14"/>
        <v>5.185626679</v>
      </c>
      <c r="BO66">
        <f t="shared" si="17"/>
        <v>-2.20139909</v>
      </c>
      <c r="BV66" s="15">
        <f t="shared" si="15"/>
        <v>3.102755477</v>
      </c>
      <c r="BW66">
        <f t="shared" si="16"/>
        <v>-4.284270292</v>
      </c>
      <c r="CC66" s="16"/>
    </row>
    <row r="67">
      <c r="I67" s="24">
        <v>20.0</v>
      </c>
      <c r="J67" s="14">
        <v>1000.0</v>
      </c>
      <c r="K67" s="14">
        <v>4.0</v>
      </c>
      <c r="L67" s="14">
        <f t="shared" si="22"/>
        <v>14.81418185</v>
      </c>
      <c r="M67" s="17">
        <f t="shared" si="2"/>
        <v>16.56</v>
      </c>
      <c r="N67">
        <f t="shared" si="3"/>
        <v>1.745818153</v>
      </c>
      <c r="V67" s="17">
        <f t="shared" si="4"/>
        <v>16.2968315</v>
      </c>
      <c r="W67">
        <f t="shared" si="5"/>
        <v>1.482649653</v>
      </c>
      <c r="AF67" s="17">
        <f t="shared" si="6"/>
        <v>15.8448474</v>
      </c>
      <c r="AG67">
        <f t="shared" si="7"/>
        <v>1.030665553</v>
      </c>
      <c r="AN67" s="16"/>
      <c r="AP67">
        <f t="shared" si="8"/>
        <v>15.7991805</v>
      </c>
      <c r="AQ67">
        <f t="shared" si="9"/>
        <v>0.9849986527</v>
      </c>
      <c r="AW67" s="16"/>
      <c r="AX67" s="17">
        <f t="shared" si="10"/>
        <v>2.337352376</v>
      </c>
      <c r="AY67">
        <f t="shared" si="11"/>
        <v>-12.47682947</v>
      </c>
      <c r="BF67" s="17">
        <f t="shared" si="12"/>
        <v>14.43650554</v>
      </c>
      <c r="BG67">
        <f t="shared" si="13"/>
        <v>-0.3776763081</v>
      </c>
      <c r="BN67" s="25">
        <f t="shared" si="14"/>
        <v>14.46671409</v>
      </c>
      <c r="BO67">
        <f t="shared" si="17"/>
        <v>-0.3474677619</v>
      </c>
      <c r="BV67" s="15">
        <f t="shared" si="15"/>
        <v>15.33408348</v>
      </c>
      <c r="BW67">
        <f t="shared" si="16"/>
        <v>0.5199016323</v>
      </c>
      <c r="CC67" s="16"/>
    </row>
    <row r="68">
      <c r="I68" s="24">
        <v>30.0</v>
      </c>
      <c r="J68" s="26">
        <v>1000.0</v>
      </c>
      <c r="K68" s="26">
        <v>4.0</v>
      </c>
      <c r="L68" s="14">
        <f t="shared" si="22"/>
        <v>18.32292529</v>
      </c>
      <c r="M68" s="17">
        <f t="shared" si="2"/>
        <v>27.23</v>
      </c>
      <c r="N68">
        <f t="shared" si="3"/>
        <v>8.907074714</v>
      </c>
      <c r="V68" s="17">
        <f t="shared" si="4"/>
        <v>26.9678315</v>
      </c>
      <c r="W68">
        <f t="shared" si="5"/>
        <v>8.644906214</v>
      </c>
      <c r="AF68" s="17">
        <f t="shared" si="6"/>
        <v>28.7447474</v>
      </c>
      <c r="AG68">
        <f t="shared" si="7"/>
        <v>10.42182211</v>
      </c>
      <c r="AN68" s="16"/>
      <c r="AP68">
        <f t="shared" si="8"/>
        <v>28.66338075</v>
      </c>
      <c r="AQ68">
        <f t="shared" si="9"/>
        <v>10.34045546</v>
      </c>
      <c r="AW68" s="16"/>
      <c r="AX68" s="17">
        <f t="shared" si="10"/>
        <v>6.799406565</v>
      </c>
      <c r="AY68">
        <f t="shared" si="11"/>
        <v>-11.52351872</v>
      </c>
      <c r="BF68" s="17">
        <f t="shared" si="12"/>
        <v>25.26226262</v>
      </c>
      <c r="BG68">
        <f t="shared" si="13"/>
        <v>6.939337333</v>
      </c>
      <c r="BN68" s="25">
        <f t="shared" si="14"/>
        <v>25.29277893</v>
      </c>
      <c r="BO68">
        <f t="shared" si="17"/>
        <v>6.969853647</v>
      </c>
      <c r="BV68" s="15">
        <f t="shared" si="15"/>
        <v>27.92191014</v>
      </c>
      <c r="BW68">
        <f t="shared" si="16"/>
        <v>9.598984854</v>
      </c>
      <c r="CC68" s="16"/>
    </row>
    <row r="69">
      <c r="I69" s="24">
        <v>40.0</v>
      </c>
      <c r="J69" s="26">
        <v>1000.0</v>
      </c>
      <c r="K69" s="26">
        <v>4.0</v>
      </c>
      <c r="L69" s="14">
        <f t="shared" si="22"/>
        <v>28.6052271</v>
      </c>
      <c r="M69" s="17">
        <f t="shared" si="2"/>
        <v>37.9</v>
      </c>
      <c r="N69">
        <f t="shared" si="3"/>
        <v>9.294772902</v>
      </c>
      <c r="V69" s="17">
        <f t="shared" si="4"/>
        <v>37.6388315</v>
      </c>
      <c r="W69">
        <f t="shared" si="5"/>
        <v>9.033604402</v>
      </c>
      <c r="AF69" s="17">
        <f t="shared" si="6"/>
        <v>41.6446474</v>
      </c>
      <c r="AG69">
        <f t="shared" si="7"/>
        <v>13.0394203</v>
      </c>
      <c r="AN69" s="16"/>
      <c r="AP69">
        <f t="shared" si="8"/>
        <v>41.527581</v>
      </c>
      <c r="AQ69">
        <f t="shared" si="9"/>
        <v>12.9223539</v>
      </c>
      <c r="AW69" s="16"/>
      <c r="AX69" s="17">
        <f t="shared" si="10"/>
        <v>12.26017352</v>
      </c>
      <c r="AY69">
        <f t="shared" si="11"/>
        <v>-16.34505358</v>
      </c>
      <c r="BF69" s="17">
        <f t="shared" si="12"/>
        <v>37.23166177</v>
      </c>
      <c r="BG69">
        <f t="shared" si="13"/>
        <v>8.626434669</v>
      </c>
      <c r="BN69" s="25">
        <f t="shared" si="14"/>
        <v>37.26247793</v>
      </c>
      <c r="BO69">
        <f t="shared" si="17"/>
        <v>8.657250828</v>
      </c>
      <c r="BV69" s="15">
        <f t="shared" si="15"/>
        <v>40.74698406</v>
      </c>
      <c r="BW69">
        <f t="shared" si="16"/>
        <v>12.14175696</v>
      </c>
      <c r="CC69" s="16"/>
    </row>
    <row r="70">
      <c r="I70" s="24">
        <v>50.0</v>
      </c>
      <c r="J70" s="26">
        <v>1000.0</v>
      </c>
      <c r="K70" s="26">
        <v>4.0</v>
      </c>
      <c r="L70" s="14">
        <f t="shared" si="22"/>
        <v>47.21091756</v>
      </c>
      <c r="M70" s="17">
        <f t="shared" si="2"/>
        <v>48.57</v>
      </c>
      <c r="N70">
        <f t="shared" si="3"/>
        <v>1.359082442</v>
      </c>
      <c r="V70" s="17">
        <f t="shared" si="4"/>
        <v>48.3098315</v>
      </c>
      <c r="W70">
        <f t="shared" si="5"/>
        <v>1.098913942</v>
      </c>
      <c r="AF70" s="17">
        <f t="shared" si="6"/>
        <v>54.5445474</v>
      </c>
      <c r="AG70">
        <f t="shared" si="7"/>
        <v>7.333629842</v>
      </c>
      <c r="AN70" s="16"/>
      <c r="AP70">
        <f t="shared" si="8"/>
        <v>54.39178125</v>
      </c>
      <c r="AQ70">
        <f t="shared" si="9"/>
        <v>7.180863692</v>
      </c>
      <c r="AW70" s="16"/>
      <c r="AX70" s="17">
        <f t="shared" si="10"/>
        <v>18.63484385</v>
      </c>
      <c r="AY70">
        <f t="shared" si="11"/>
        <v>-28.57607371</v>
      </c>
      <c r="BF70" s="17">
        <f t="shared" si="12"/>
        <v>50.13038032</v>
      </c>
      <c r="BG70">
        <f t="shared" si="13"/>
        <v>2.919462758</v>
      </c>
      <c r="BN70" s="25">
        <f t="shared" si="14"/>
        <v>50.16148711</v>
      </c>
      <c r="BO70">
        <f t="shared" si="17"/>
        <v>2.950569555</v>
      </c>
      <c r="BV70" s="15">
        <f t="shared" si="15"/>
        <v>53.75141203</v>
      </c>
      <c r="BW70">
        <f t="shared" si="16"/>
        <v>6.54049447</v>
      </c>
      <c r="CC70" s="16"/>
    </row>
    <row r="71">
      <c r="I71" s="24">
        <v>60.0</v>
      </c>
      <c r="J71" s="26">
        <v>1000.0</v>
      </c>
      <c r="K71" s="26">
        <v>4.0</v>
      </c>
      <c r="L71" s="14">
        <f t="shared" si="22"/>
        <v>63.62299954</v>
      </c>
      <c r="M71" s="17">
        <f t="shared" si="2"/>
        <v>59.24</v>
      </c>
      <c r="N71">
        <f t="shared" si="3"/>
        <v>-4.382999536</v>
      </c>
      <c r="V71" s="17">
        <f t="shared" si="4"/>
        <v>58.9808315</v>
      </c>
      <c r="W71">
        <f t="shared" si="5"/>
        <v>-4.642168036</v>
      </c>
      <c r="AF71" s="17">
        <f t="shared" si="6"/>
        <v>67.4444474</v>
      </c>
      <c r="AG71">
        <f t="shared" si="7"/>
        <v>3.821447864</v>
      </c>
      <c r="AN71" s="16"/>
      <c r="AP71">
        <f t="shared" si="8"/>
        <v>67.2559815</v>
      </c>
      <c r="AQ71">
        <f t="shared" si="9"/>
        <v>3.632981964</v>
      </c>
      <c r="AW71" s="16"/>
      <c r="AX71" s="17">
        <f t="shared" si="10"/>
        <v>25.86308276</v>
      </c>
      <c r="AY71">
        <f t="shared" si="11"/>
        <v>-37.75991677</v>
      </c>
      <c r="BF71" s="17">
        <f t="shared" si="12"/>
        <v>63.82155383</v>
      </c>
      <c r="BG71">
        <f t="shared" si="13"/>
        <v>0.1985542911</v>
      </c>
      <c r="BN71" s="25">
        <f t="shared" si="14"/>
        <v>63.8529416</v>
      </c>
      <c r="BO71">
        <f t="shared" si="17"/>
        <v>0.2299420681</v>
      </c>
      <c r="BV71" s="15">
        <f t="shared" si="15"/>
        <v>66.90057813</v>
      </c>
      <c r="BW71">
        <f t="shared" si="16"/>
        <v>3.277578589</v>
      </c>
      <c r="CC71" s="16"/>
    </row>
    <row r="72">
      <c r="I72" s="24">
        <v>70.0</v>
      </c>
      <c r="J72" s="26">
        <v>1000.0</v>
      </c>
      <c r="K72" s="26">
        <v>4.0</v>
      </c>
      <c r="L72" s="14">
        <f t="shared" si="22"/>
        <v>71.12311775</v>
      </c>
      <c r="M72" s="17">
        <f t="shared" si="2"/>
        <v>69.91</v>
      </c>
      <c r="N72">
        <f t="shared" si="3"/>
        <v>-1.213117754</v>
      </c>
      <c r="V72" s="17">
        <f t="shared" si="4"/>
        <v>69.6518315</v>
      </c>
      <c r="W72">
        <f t="shared" si="5"/>
        <v>-1.471286254</v>
      </c>
      <c r="AF72" s="17">
        <f t="shared" si="6"/>
        <v>80.3443474</v>
      </c>
      <c r="AG72">
        <f t="shared" si="7"/>
        <v>9.221229646</v>
      </c>
      <c r="AN72" s="16"/>
      <c r="AP72">
        <f t="shared" si="8"/>
        <v>80.12018175</v>
      </c>
      <c r="AQ72">
        <f t="shared" si="9"/>
        <v>8.997063996</v>
      </c>
      <c r="AW72" s="16"/>
      <c r="AX72" s="17">
        <f t="shared" si="10"/>
        <v>33.89873251</v>
      </c>
      <c r="AY72">
        <f t="shared" si="11"/>
        <v>-37.22438525</v>
      </c>
      <c r="BF72" s="17">
        <f t="shared" si="12"/>
        <v>78.20890937</v>
      </c>
      <c r="BG72">
        <f t="shared" si="13"/>
        <v>7.085791621</v>
      </c>
      <c r="BN72" s="25">
        <f t="shared" si="14"/>
        <v>78.24056836</v>
      </c>
      <c r="BO72">
        <f t="shared" si="17"/>
        <v>7.117450607</v>
      </c>
      <c r="BV72" s="15">
        <f t="shared" si="15"/>
        <v>80.17134168</v>
      </c>
      <c r="BW72">
        <f t="shared" si="16"/>
        <v>9.048223922</v>
      </c>
      <c r="CC72" s="16"/>
    </row>
    <row r="73">
      <c r="I73" s="24">
        <v>80.0</v>
      </c>
      <c r="J73" s="27">
        <v>1000.0</v>
      </c>
      <c r="K73" s="26">
        <v>4.0</v>
      </c>
      <c r="L73" s="14">
        <f t="shared" si="22"/>
        <v>83.6885689</v>
      </c>
      <c r="M73" s="17">
        <f t="shared" si="2"/>
        <v>80.58</v>
      </c>
      <c r="N73">
        <f t="shared" si="3"/>
        <v>-3.108568897</v>
      </c>
      <c r="V73" s="17">
        <f t="shared" si="4"/>
        <v>80.3228315</v>
      </c>
      <c r="W73">
        <f t="shared" si="5"/>
        <v>-3.365737397</v>
      </c>
      <c r="AF73" s="17">
        <f t="shared" si="6"/>
        <v>93.2442474</v>
      </c>
      <c r="AG73">
        <f t="shared" si="7"/>
        <v>9.555678503</v>
      </c>
      <c r="AN73" s="16"/>
      <c r="AP73">
        <f t="shared" si="8"/>
        <v>92.984382</v>
      </c>
      <c r="AQ73">
        <f t="shared" si="9"/>
        <v>9.295813103</v>
      </c>
      <c r="AW73" s="16"/>
      <c r="AX73" s="17">
        <f t="shared" si="10"/>
        <v>42.70479726</v>
      </c>
      <c r="AY73">
        <f t="shared" si="11"/>
        <v>-40.98377164</v>
      </c>
      <c r="BF73" s="17">
        <f t="shared" si="12"/>
        <v>93.22042442</v>
      </c>
      <c r="BG73">
        <f t="shared" si="13"/>
        <v>9.531855519</v>
      </c>
      <c r="BN73" s="25">
        <f t="shared" si="14"/>
        <v>93.25234488</v>
      </c>
      <c r="BO73">
        <f t="shared" si="17"/>
        <v>9.563775985</v>
      </c>
      <c r="BV73" s="15">
        <f t="shared" si="15"/>
        <v>93.54709831</v>
      </c>
      <c r="BW73">
        <f t="shared" si="16"/>
        <v>9.858529416</v>
      </c>
      <c r="CC73" s="16"/>
    </row>
    <row r="74">
      <c r="I74" s="24">
        <v>90.0</v>
      </c>
      <c r="J74" s="27">
        <v>1000.0</v>
      </c>
      <c r="K74" s="27">
        <v>4.0</v>
      </c>
      <c r="L74" s="14">
        <f t="shared" si="22"/>
        <v>108.9245999</v>
      </c>
      <c r="M74" s="17">
        <f t="shared" si="2"/>
        <v>91.25</v>
      </c>
      <c r="N74">
        <f t="shared" si="3"/>
        <v>-17.6745999</v>
      </c>
      <c r="V74" s="17">
        <f t="shared" si="4"/>
        <v>90.9938315</v>
      </c>
      <c r="W74">
        <f t="shared" si="5"/>
        <v>-17.9307684</v>
      </c>
      <c r="AF74" s="17">
        <f t="shared" si="6"/>
        <v>106.1441474</v>
      </c>
      <c r="AG74">
        <f t="shared" si="7"/>
        <v>-2.780452503</v>
      </c>
      <c r="AN74" s="16"/>
      <c r="AP74">
        <f t="shared" si="8"/>
        <v>105.8485823</v>
      </c>
      <c r="AQ74">
        <f t="shared" si="9"/>
        <v>-3.076017653</v>
      </c>
      <c r="AW74" s="16"/>
      <c r="AX74" s="17">
        <f t="shared" si="10"/>
        <v>52.25064252</v>
      </c>
      <c r="AY74">
        <f t="shared" si="11"/>
        <v>-56.67395739</v>
      </c>
      <c r="BF74" s="17">
        <f t="shared" si="12"/>
        <v>108.7998545</v>
      </c>
      <c r="BG74">
        <f t="shared" si="13"/>
        <v>-0.1247453838</v>
      </c>
      <c r="BN74" s="25">
        <f t="shared" si="14"/>
        <v>108.8320268</v>
      </c>
      <c r="BO74">
        <f t="shared" si="17"/>
        <v>-0.09257305782</v>
      </c>
      <c r="BV74" s="15">
        <f t="shared" si="15"/>
        <v>107.0153323</v>
      </c>
      <c r="BW74">
        <f t="shared" si="16"/>
        <v>-1.909267606</v>
      </c>
      <c r="CC74" s="16"/>
    </row>
    <row r="75">
      <c r="I75" s="24">
        <v>100.0</v>
      </c>
      <c r="J75" s="27">
        <v>1000.0</v>
      </c>
      <c r="K75" s="27">
        <v>4.0</v>
      </c>
      <c r="L75" s="14">
        <f t="shared" si="22"/>
        <v>131.875739</v>
      </c>
      <c r="M75" s="17">
        <f t="shared" si="2"/>
        <v>101.92</v>
      </c>
      <c r="N75">
        <f t="shared" si="3"/>
        <v>-29.95573899</v>
      </c>
      <c r="V75" s="17">
        <f t="shared" si="4"/>
        <v>101.6648315</v>
      </c>
      <c r="W75">
        <f t="shared" si="5"/>
        <v>-30.21090749</v>
      </c>
      <c r="AF75" s="17">
        <f t="shared" si="6"/>
        <v>119.0440474</v>
      </c>
      <c r="AG75">
        <f t="shared" si="7"/>
        <v>-12.83169159</v>
      </c>
      <c r="AN75" s="16"/>
      <c r="AP75">
        <f t="shared" si="8"/>
        <v>118.7127825</v>
      </c>
      <c r="AQ75">
        <f t="shared" si="9"/>
        <v>-13.16295649</v>
      </c>
      <c r="AW75" s="16"/>
      <c r="AX75" s="17">
        <f t="shared" si="10"/>
        <v>62.51028184</v>
      </c>
      <c r="AY75">
        <f t="shared" si="11"/>
        <v>-69.36545715</v>
      </c>
      <c r="BF75" s="17">
        <f t="shared" si="12"/>
        <v>124.9018608</v>
      </c>
      <c r="BG75">
        <f t="shared" si="13"/>
        <v>-6.973878217</v>
      </c>
      <c r="BN75" s="25">
        <f t="shared" si="14"/>
        <v>124.9342755</v>
      </c>
      <c r="BO75">
        <f t="shared" si="17"/>
        <v>-6.9414635</v>
      </c>
      <c r="BV75" s="15">
        <f t="shared" si="15"/>
        <v>120.5662605</v>
      </c>
      <c r="BW75">
        <f t="shared" si="16"/>
        <v>-11.30947849</v>
      </c>
      <c r="CC75" s="16"/>
    </row>
    <row r="76">
      <c r="I76" s="24">
        <v>4.0</v>
      </c>
      <c r="J76" s="27">
        <v>1000.0</v>
      </c>
      <c r="K76" s="14">
        <v>5.0</v>
      </c>
      <c r="L76">
        <f t="shared" ref="L76:L87" si="23">F20</f>
        <v>1.220714035</v>
      </c>
      <c r="M76" s="17">
        <f t="shared" si="2"/>
        <v>-0.743</v>
      </c>
      <c r="N76">
        <f t="shared" si="3"/>
        <v>-1.963714035</v>
      </c>
      <c r="V76" s="17">
        <f t="shared" si="4"/>
        <v>-0.7493928</v>
      </c>
      <c r="W76">
        <f t="shared" si="5"/>
        <v>-1.970106835</v>
      </c>
      <c r="AF76" s="17">
        <f t="shared" si="6"/>
        <v>-4.79980208</v>
      </c>
      <c r="AG76">
        <f t="shared" si="7"/>
        <v>-6.020516115</v>
      </c>
      <c r="AN76" s="16"/>
      <c r="AP76">
        <f t="shared" si="8"/>
        <v>-4.78615592</v>
      </c>
      <c r="AQ76">
        <f t="shared" si="9"/>
        <v>-6.006869955</v>
      </c>
      <c r="AW76" s="16"/>
      <c r="AX76" s="17">
        <f t="shared" si="10"/>
        <v>-2.339162452</v>
      </c>
      <c r="AY76">
        <f t="shared" si="11"/>
        <v>-3.559876486</v>
      </c>
      <c r="BF76" s="17">
        <f t="shared" si="12"/>
        <v>0.719781147</v>
      </c>
      <c r="BG76">
        <f t="shared" si="13"/>
        <v>-0.5009328879</v>
      </c>
      <c r="BN76" s="25">
        <f t="shared" si="14"/>
        <v>0.7550535301</v>
      </c>
      <c r="BO76">
        <f t="shared" si="17"/>
        <v>-0.4656605047</v>
      </c>
      <c r="BV76" s="15">
        <f t="shared" si="15"/>
        <v>-3.930036743</v>
      </c>
      <c r="BW76">
        <f t="shared" si="16"/>
        <v>-5.150750777</v>
      </c>
      <c r="CC76" s="16"/>
    </row>
    <row r="77">
      <c r="I77" s="24">
        <v>8.0</v>
      </c>
      <c r="J77" s="27">
        <v>1000.0</v>
      </c>
      <c r="K77" s="14">
        <v>5.0</v>
      </c>
      <c r="L77">
        <f t="shared" si="23"/>
        <v>1.529711038</v>
      </c>
      <c r="M77" s="17">
        <f t="shared" si="2"/>
        <v>3.525</v>
      </c>
      <c r="N77">
        <f t="shared" si="3"/>
        <v>1.995288962</v>
      </c>
      <c r="V77" s="17">
        <f t="shared" si="4"/>
        <v>3.5190072</v>
      </c>
      <c r="W77">
        <f t="shared" si="5"/>
        <v>1.989296162</v>
      </c>
      <c r="AF77" s="17">
        <f t="shared" si="6"/>
        <v>0.36015792</v>
      </c>
      <c r="AG77">
        <f t="shared" si="7"/>
        <v>-1.169553118</v>
      </c>
      <c r="AN77" s="16"/>
      <c r="AP77">
        <f t="shared" si="8"/>
        <v>0.35690816</v>
      </c>
      <c r="AQ77">
        <f t="shared" si="9"/>
        <v>-1.172802878</v>
      </c>
      <c r="AW77" s="16"/>
      <c r="AX77" s="17">
        <f t="shared" si="10"/>
        <v>-1.504845383</v>
      </c>
      <c r="AY77">
        <f t="shared" si="11"/>
        <v>-3.034556421</v>
      </c>
      <c r="BF77" s="17">
        <f t="shared" si="12"/>
        <v>3.549158478</v>
      </c>
      <c r="BG77">
        <f t="shared" si="13"/>
        <v>2.01944744</v>
      </c>
      <c r="BN77" s="25">
        <f t="shared" si="14"/>
        <v>3.584551818</v>
      </c>
      <c r="BO77">
        <f t="shared" si="17"/>
        <v>2.05484078</v>
      </c>
      <c r="BV77" s="15">
        <f t="shared" si="15"/>
        <v>0.7221256081</v>
      </c>
      <c r="BW77">
        <f t="shared" si="16"/>
        <v>-0.8075854304</v>
      </c>
      <c r="CC77" s="16"/>
    </row>
    <row r="78">
      <c r="I78" s="24">
        <v>10.0</v>
      </c>
      <c r="J78" s="26">
        <v>1000.0</v>
      </c>
      <c r="K78" s="14">
        <v>5.0</v>
      </c>
      <c r="L78">
        <f t="shared" si="23"/>
        <v>3.978846546</v>
      </c>
      <c r="M78" s="17">
        <f t="shared" si="2"/>
        <v>5.659</v>
      </c>
      <c r="N78">
        <f t="shared" si="3"/>
        <v>1.680153454</v>
      </c>
      <c r="V78" s="17">
        <f t="shared" si="4"/>
        <v>5.6532072</v>
      </c>
      <c r="W78">
        <f t="shared" si="5"/>
        <v>1.674360654</v>
      </c>
      <c r="AF78" s="17">
        <f t="shared" si="6"/>
        <v>2.94013792</v>
      </c>
      <c r="AG78">
        <f t="shared" si="7"/>
        <v>-1.038708626</v>
      </c>
      <c r="AN78" s="16"/>
      <c r="AP78">
        <f t="shared" si="8"/>
        <v>2.9284402</v>
      </c>
      <c r="AQ78">
        <f t="shared" si="9"/>
        <v>-1.050406346</v>
      </c>
      <c r="AW78" s="16"/>
      <c r="AX78" s="17">
        <f t="shared" si="10"/>
        <v>-0.9956744772</v>
      </c>
      <c r="AY78">
        <f t="shared" si="11"/>
        <v>-4.974521023</v>
      </c>
      <c r="BF78" s="17">
        <f t="shared" si="12"/>
        <v>5.150171496</v>
      </c>
      <c r="BG78">
        <f t="shared" si="13"/>
        <v>1.17132495</v>
      </c>
      <c r="BN78" s="25">
        <f t="shared" si="14"/>
        <v>5.185626679</v>
      </c>
      <c r="BO78">
        <f t="shared" si="17"/>
        <v>1.206780133</v>
      </c>
      <c r="BV78" s="15">
        <f t="shared" si="15"/>
        <v>3.102755477</v>
      </c>
      <c r="BW78">
        <f t="shared" si="16"/>
        <v>-0.8760910689</v>
      </c>
      <c r="CC78" s="16"/>
    </row>
    <row r="79">
      <c r="I79" s="24">
        <v>20.0</v>
      </c>
      <c r="J79" s="26">
        <v>1000.0</v>
      </c>
      <c r="K79" s="14">
        <v>5.0</v>
      </c>
      <c r="L79">
        <f t="shared" si="23"/>
        <v>13.49693233</v>
      </c>
      <c r="M79" s="17">
        <f t="shared" si="2"/>
        <v>16.329</v>
      </c>
      <c r="N79">
        <f t="shared" si="3"/>
        <v>2.832067669</v>
      </c>
      <c r="V79" s="17">
        <f t="shared" si="4"/>
        <v>16.3242072</v>
      </c>
      <c r="W79">
        <f t="shared" si="5"/>
        <v>2.827274869</v>
      </c>
      <c r="AF79" s="17">
        <f t="shared" si="6"/>
        <v>15.84003792</v>
      </c>
      <c r="AG79">
        <f t="shared" si="7"/>
        <v>2.343105589</v>
      </c>
      <c r="AN79" s="16"/>
      <c r="AP79">
        <f t="shared" si="8"/>
        <v>15.7861004</v>
      </c>
      <c r="AQ79">
        <f t="shared" si="9"/>
        <v>2.289168069</v>
      </c>
      <c r="AW79" s="16"/>
      <c r="AX79" s="17">
        <f t="shared" si="10"/>
        <v>2.331593676</v>
      </c>
      <c r="AY79">
        <f t="shared" si="11"/>
        <v>-11.16533865</v>
      </c>
      <c r="BF79" s="17">
        <f t="shared" si="12"/>
        <v>14.43094719</v>
      </c>
      <c r="BG79">
        <f t="shared" si="13"/>
        <v>0.9340148587</v>
      </c>
      <c r="BN79" s="25">
        <f t="shared" si="14"/>
        <v>14.46671409</v>
      </c>
      <c r="BO79">
        <f t="shared" si="17"/>
        <v>0.9697817548</v>
      </c>
      <c r="BV79" s="15">
        <f t="shared" si="15"/>
        <v>15.33408348</v>
      </c>
      <c r="BW79">
        <f t="shared" si="16"/>
        <v>1.837151149</v>
      </c>
      <c r="CC79" s="16"/>
    </row>
    <row r="80">
      <c r="I80" s="24">
        <v>30.0</v>
      </c>
      <c r="J80" s="26">
        <v>1000.0</v>
      </c>
      <c r="K80" s="26">
        <v>5.0</v>
      </c>
      <c r="L80">
        <f t="shared" si="23"/>
        <v>28.27230583</v>
      </c>
      <c r="M80" s="17">
        <f t="shared" si="2"/>
        <v>26.999</v>
      </c>
      <c r="N80">
        <f t="shared" si="3"/>
        <v>-1.273305833</v>
      </c>
      <c r="V80" s="17">
        <f t="shared" si="4"/>
        <v>26.9952072</v>
      </c>
      <c r="W80">
        <f t="shared" si="5"/>
        <v>-1.277098633</v>
      </c>
      <c r="AF80" s="17">
        <f t="shared" si="6"/>
        <v>28.73993792</v>
      </c>
      <c r="AG80">
        <f t="shared" si="7"/>
        <v>0.4676320867</v>
      </c>
      <c r="AN80" s="16"/>
      <c r="AP80">
        <f t="shared" si="8"/>
        <v>28.6437606</v>
      </c>
      <c r="AQ80">
        <f t="shared" si="9"/>
        <v>0.3714547667</v>
      </c>
      <c r="AW80" s="16"/>
      <c r="AX80" s="17">
        <f t="shared" si="10"/>
        <v>6.793647865</v>
      </c>
      <c r="AY80">
        <f t="shared" si="11"/>
        <v>-21.47865797</v>
      </c>
      <c r="BF80" s="17">
        <f t="shared" si="12"/>
        <v>25.25670427</v>
      </c>
      <c r="BG80">
        <f t="shared" si="13"/>
        <v>-3.015601565</v>
      </c>
      <c r="BN80" s="25">
        <f t="shared" si="14"/>
        <v>25.29277893</v>
      </c>
      <c r="BO80">
        <f t="shared" si="17"/>
        <v>-2.979526901</v>
      </c>
      <c r="BV80" s="15">
        <f t="shared" si="15"/>
        <v>27.92191014</v>
      </c>
      <c r="BW80">
        <f t="shared" si="16"/>
        <v>-0.3503956941</v>
      </c>
      <c r="CC80" s="16"/>
    </row>
    <row r="81">
      <c r="I81" s="24">
        <v>40.0</v>
      </c>
      <c r="J81" s="26">
        <v>1000.0</v>
      </c>
      <c r="K81" s="26">
        <v>5.0</v>
      </c>
      <c r="L81">
        <f t="shared" si="23"/>
        <v>38.25157782</v>
      </c>
      <c r="M81" s="17">
        <f t="shared" si="2"/>
        <v>37.669</v>
      </c>
      <c r="N81">
        <f t="shared" si="3"/>
        <v>-0.5825778173</v>
      </c>
      <c r="V81" s="17">
        <f t="shared" si="4"/>
        <v>37.6662072</v>
      </c>
      <c r="W81">
        <f t="shared" si="5"/>
        <v>-0.5853706173</v>
      </c>
      <c r="AF81" s="17">
        <f t="shared" si="6"/>
        <v>41.63983792</v>
      </c>
      <c r="AG81">
        <f t="shared" si="7"/>
        <v>3.388260103</v>
      </c>
      <c r="AN81" s="16"/>
      <c r="AP81">
        <f t="shared" si="8"/>
        <v>41.5014208</v>
      </c>
      <c r="AQ81">
        <f t="shared" si="9"/>
        <v>3.249842983</v>
      </c>
      <c r="AW81" s="16"/>
      <c r="AX81" s="17">
        <f t="shared" si="10"/>
        <v>12.25441482</v>
      </c>
      <c r="AY81">
        <f t="shared" si="11"/>
        <v>-25.99716299</v>
      </c>
      <c r="BF81" s="17">
        <f t="shared" si="12"/>
        <v>37.22610342</v>
      </c>
      <c r="BG81">
        <f t="shared" si="13"/>
        <v>-1.0254744</v>
      </c>
      <c r="BN81" s="25">
        <f t="shared" si="14"/>
        <v>37.26247793</v>
      </c>
      <c r="BO81">
        <f t="shared" si="17"/>
        <v>-0.9890998908</v>
      </c>
      <c r="BV81" s="15">
        <f t="shared" si="15"/>
        <v>40.74698406</v>
      </c>
      <c r="BW81">
        <f t="shared" si="16"/>
        <v>2.495406244</v>
      </c>
      <c r="CC81" s="16"/>
    </row>
    <row r="82">
      <c r="I82" s="24">
        <v>50.0</v>
      </c>
      <c r="J82" s="26">
        <v>1000.0</v>
      </c>
      <c r="K82" s="26">
        <v>5.0</v>
      </c>
      <c r="L82">
        <f t="shared" si="23"/>
        <v>43.41592253</v>
      </c>
      <c r="M82" s="17">
        <f t="shared" si="2"/>
        <v>48.339</v>
      </c>
      <c r="N82">
        <f t="shared" si="3"/>
        <v>4.92307747</v>
      </c>
      <c r="V82" s="17">
        <f t="shared" si="4"/>
        <v>48.3372072</v>
      </c>
      <c r="W82">
        <f t="shared" si="5"/>
        <v>4.92128467</v>
      </c>
      <c r="AF82" s="17">
        <f t="shared" si="6"/>
        <v>54.53973792</v>
      </c>
      <c r="AG82">
        <f t="shared" si="7"/>
        <v>11.12381539</v>
      </c>
      <c r="AN82" s="16"/>
      <c r="AP82">
        <f t="shared" si="8"/>
        <v>54.359081</v>
      </c>
      <c r="AQ82">
        <f t="shared" si="9"/>
        <v>10.94315847</v>
      </c>
      <c r="AW82" s="16"/>
      <c r="AX82" s="17">
        <f t="shared" si="10"/>
        <v>18.62908515</v>
      </c>
      <c r="AY82">
        <f t="shared" si="11"/>
        <v>-24.78683738</v>
      </c>
      <c r="BF82" s="17">
        <f t="shared" si="12"/>
        <v>50.12482197</v>
      </c>
      <c r="BG82">
        <f t="shared" si="13"/>
        <v>6.708899437</v>
      </c>
      <c r="BN82" s="25">
        <f t="shared" si="14"/>
        <v>50.16148711</v>
      </c>
      <c r="BO82">
        <f t="shared" si="17"/>
        <v>6.745564583</v>
      </c>
      <c r="BV82" s="15">
        <f t="shared" si="15"/>
        <v>53.75141203</v>
      </c>
      <c r="BW82">
        <f t="shared" si="16"/>
        <v>10.3354895</v>
      </c>
      <c r="CC82" s="16"/>
    </row>
    <row r="83">
      <c r="I83" s="24">
        <v>60.0</v>
      </c>
      <c r="J83" s="26">
        <v>1000.0</v>
      </c>
      <c r="K83" s="26">
        <v>5.0</v>
      </c>
      <c r="L83">
        <f t="shared" si="23"/>
        <v>52.43627358</v>
      </c>
      <c r="M83" s="17">
        <f t="shared" si="2"/>
        <v>59.009</v>
      </c>
      <c r="N83">
        <f t="shared" si="3"/>
        <v>6.572726415</v>
      </c>
      <c r="V83" s="17">
        <f t="shared" si="4"/>
        <v>59.0082072</v>
      </c>
      <c r="W83">
        <f t="shared" si="5"/>
        <v>6.571933615</v>
      </c>
      <c r="AF83" s="17">
        <f t="shared" si="6"/>
        <v>67.43963792</v>
      </c>
      <c r="AG83">
        <f t="shared" si="7"/>
        <v>15.00336434</v>
      </c>
      <c r="AN83" s="16"/>
      <c r="AP83">
        <f t="shared" si="8"/>
        <v>67.2167412</v>
      </c>
      <c r="AQ83">
        <f t="shared" si="9"/>
        <v>14.78046762</v>
      </c>
      <c r="AW83" s="16"/>
      <c r="AX83" s="17">
        <f t="shared" si="10"/>
        <v>25.85732406</v>
      </c>
      <c r="AY83">
        <f t="shared" si="11"/>
        <v>-26.57894952</v>
      </c>
      <c r="BF83" s="17">
        <f t="shared" si="12"/>
        <v>63.81599548</v>
      </c>
      <c r="BG83">
        <f t="shared" si="13"/>
        <v>11.37972189</v>
      </c>
      <c r="BN83" s="25">
        <f t="shared" si="14"/>
        <v>63.8529416</v>
      </c>
      <c r="BO83">
        <f t="shared" si="17"/>
        <v>11.41666802</v>
      </c>
      <c r="BV83" s="15">
        <f t="shared" si="15"/>
        <v>66.90057813</v>
      </c>
      <c r="BW83">
        <f t="shared" si="16"/>
        <v>14.46430454</v>
      </c>
      <c r="CC83" s="16"/>
    </row>
    <row r="84">
      <c r="I84" s="24">
        <v>70.0</v>
      </c>
      <c r="J84" s="26">
        <v>1000.0</v>
      </c>
      <c r="K84" s="26">
        <v>5.0</v>
      </c>
      <c r="L84">
        <f t="shared" si="23"/>
        <v>69.43312752</v>
      </c>
      <c r="M84" s="17">
        <f t="shared" si="2"/>
        <v>69.679</v>
      </c>
      <c r="N84">
        <f t="shared" si="3"/>
        <v>0.2458724798</v>
      </c>
      <c r="V84" s="17">
        <f t="shared" si="4"/>
        <v>69.6792072</v>
      </c>
      <c r="W84">
        <f t="shared" si="5"/>
        <v>0.2460796798</v>
      </c>
      <c r="AF84" s="17">
        <f t="shared" si="6"/>
        <v>80.33953792</v>
      </c>
      <c r="AG84">
        <f t="shared" si="7"/>
        <v>10.9064104</v>
      </c>
      <c r="AN84" s="16"/>
      <c r="AP84">
        <f t="shared" si="8"/>
        <v>80.0744014</v>
      </c>
      <c r="AQ84">
        <f t="shared" si="9"/>
        <v>10.64127388</v>
      </c>
      <c r="AW84" s="16"/>
      <c r="AX84" s="17">
        <f t="shared" si="10"/>
        <v>33.89297381</v>
      </c>
      <c r="AY84">
        <f t="shared" si="11"/>
        <v>-35.54015371</v>
      </c>
      <c r="BF84" s="17">
        <f t="shared" si="12"/>
        <v>78.20335102</v>
      </c>
      <c r="BG84">
        <f t="shared" si="13"/>
        <v>8.770223504</v>
      </c>
      <c r="BN84" s="25">
        <f t="shared" si="14"/>
        <v>78.24056836</v>
      </c>
      <c r="BO84">
        <f t="shared" si="17"/>
        <v>8.807440841</v>
      </c>
      <c r="BV84" s="15">
        <f t="shared" si="15"/>
        <v>80.17134168</v>
      </c>
      <c r="BW84">
        <f t="shared" si="16"/>
        <v>10.73821416</v>
      </c>
      <c r="CC84" s="16"/>
    </row>
    <row r="85">
      <c r="I85" s="24">
        <v>80.0</v>
      </c>
      <c r="J85" s="27">
        <v>1000.0</v>
      </c>
      <c r="K85" s="26">
        <v>5.0</v>
      </c>
      <c r="L85">
        <f t="shared" si="23"/>
        <v>102.8495802</v>
      </c>
      <c r="M85" s="17">
        <f t="shared" si="2"/>
        <v>80.349</v>
      </c>
      <c r="N85">
        <f t="shared" si="3"/>
        <v>-22.50058019</v>
      </c>
      <c r="V85" s="17">
        <f t="shared" si="4"/>
        <v>80.3502072</v>
      </c>
      <c r="W85">
        <f t="shared" si="5"/>
        <v>-22.49937299</v>
      </c>
      <c r="AF85" s="17">
        <f t="shared" si="6"/>
        <v>93.23943792</v>
      </c>
      <c r="AG85">
        <f t="shared" si="7"/>
        <v>-9.610142266</v>
      </c>
      <c r="AN85" s="16"/>
      <c r="AP85">
        <f t="shared" si="8"/>
        <v>92.9320616</v>
      </c>
      <c r="AQ85">
        <f t="shared" si="9"/>
        <v>-9.917518586</v>
      </c>
      <c r="AW85" s="16"/>
      <c r="AX85" s="17">
        <f t="shared" si="10"/>
        <v>42.69903856</v>
      </c>
      <c r="AY85">
        <f t="shared" si="11"/>
        <v>-60.15054163</v>
      </c>
      <c r="BF85" s="17">
        <f t="shared" si="12"/>
        <v>93.21486607</v>
      </c>
      <c r="BG85">
        <f t="shared" si="13"/>
        <v>-9.63471412</v>
      </c>
      <c r="BN85" s="25">
        <f t="shared" si="14"/>
        <v>93.25234488</v>
      </c>
      <c r="BO85">
        <f t="shared" si="17"/>
        <v>-9.597235304</v>
      </c>
      <c r="BV85" s="15">
        <f t="shared" si="15"/>
        <v>93.54709831</v>
      </c>
      <c r="BW85">
        <f t="shared" si="16"/>
        <v>-9.302481873</v>
      </c>
      <c r="CC85" s="16"/>
    </row>
    <row r="86">
      <c r="I86" s="24">
        <v>90.0</v>
      </c>
      <c r="J86" s="27">
        <v>1000.0</v>
      </c>
      <c r="K86" s="27">
        <v>5.0</v>
      </c>
      <c r="L86">
        <f t="shared" si="23"/>
        <v>91.80392036</v>
      </c>
      <c r="M86" s="17">
        <f t="shared" si="2"/>
        <v>91.019</v>
      </c>
      <c r="N86">
        <f t="shared" si="3"/>
        <v>-0.7849203646</v>
      </c>
      <c r="V86" s="17">
        <f t="shared" si="4"/>
        <v>91.0212072</v>
      </c>
      <c r="W86">
        <f t="shared" si="5"/>
        <v>-0.7827131646</v>
      </c>
      <c r="AF86" s="17">
        <f t="shared" si="6"/>
        <v>106.1393379</v>
      </c>
      <c r="AG86">
        <f t="shared" si="7"/>
        <v>14.33541756</v>
      </c>
      <c r="AN86" s="16"/>
      <c r="AP86">
        <f t="shared" si="8"/>
        <v>105.7897218</v>
      </c>
      <c r="AQ86">
        <f t="shared" si="9"/>
        <v>13.98580144</v>
      </c>
      <c r="AW86" s="16"/>
      <c r="AX86" s="17">
        <f t="shared" si="10"/>
        <v>52.24488382</v>
      </c>
      <c r="AY86">
        <f t="shared" si="11"/>
        <v>-39.55903655</v>
      </c>
      <c r="BF86" s="17">
        <f t="shared" si="12"/>
        <v>108.7942962</v>
      </c>
      <c r="BG86">
        <f t="shared" si="13"/>
        <v>16.9903758</v>
      </c>
      <c r="BN86" s="25">
        <f t="shared" si="14"/>
        <v>108.8320268</v>
      </c>
      <c r="BO86">
        <f t="shared" si="17"/>
        <v>17.02810648</v>
      </c>
      <c r="BV86" s="15">
        <f t="shared" si="15"/>
        <v>107.0153323</v>
      </c>
      <c r="BW86">
        <f t="shared" si="16"/>
        <v>15.21141193</v>
      </c>
      <c r="CC86" s="16"/>
    </row>
    <row r="87">
      <c r="I87" s="24">
        <v>100.0</v>
      </c>
      <c r="J87" s="27">
        <v>1000.0</v>
      </c>
      <c r="K87" s="14">
        <v>5.0</v>
      </c>
      <c r="L87">
        <f t="shared" si="23"/>
        <v>133.9227498</v>
      </c>
      <c r="M87" s="17">
        <f t="shared" si="2"/>
        <v>101.689</v>
      </c>
      <c r="N87">
        <f t="shared" si="3"/>
        <v>-32.23374977</v>
      </c>
      <c r="V87" s="17">
        <f t="shared" si="4"/>
        <v>101.6922072</v>
      </c>
      <c r="W87">
        <f t="shared" si="5"/>
        <v>-32.23054257</v>
      </c>
      <c r="AF87" s="17">
        <f t="shared" si="6"/>
        <v>119.0392379</v>
      </c>
      <c r="AG87">
        <f t="shared" si="7"/>
        <v>-14.88351185</v>
      </c>
      <c r="AN87" s="16"/>
      <c r="AP87">
        <f t="shared" si="8"/>
        <v>118.647382</v>
      </c>
      <c r="AQ87">
        <f t="shared" si="9"/>
        <v>-15.27536777</v>
      </c>
      <c r="AW87" s="16"/>
      <c r="AX87" s="17">
        <f t="shared" si="10"/>
        <v>62.50452314</v>
      </c>
      <c r="AY87">
        <f t="shared" si="11"/>
        <v>-71.41822663</v>
      </c>
      <c r="BF87" s="17">
        <f t="shared" si="12"/>
        <v>124.8963024</v>
      </c>
      <c r="BG87">
        <f t="shared" si="13"/>
        <v>-9.026447347</v>
      </c>
      <c r="BN87" s="25">
        <f t="shared" si="14"/>
        <v>124.9342755</v>
      </c>
      <c r="BO87">
        <f t="shared" si="17"/>
        <v>-8.988474279</v>
      </c>
      <c r="BV87" s="15">
        <f t="shared" si="15"/>
        <v>120.5662605</v>
      </c>
      <c r="BW87">
        <f t="shared" si="16"/>
        <v>-13.35648927</v>
      </c>
      <c r="CC87" s="16"/>
    </row>
    <row r="88">
      <c r="I88" s="24">
        <v>4.0</v>
      </c>
      <c r="J88" s="26">
        <v>1000.0</v>
      </c>
      <c r="K88" s="14">
        <v>6.0</v>
      </c>
      <c r="L88">
        <f t="shared" ref="L88:L99" si="24">H20</f>
        <v>1.111650901</v>
      </c>
      <c r="M88" s="17">
        <f t="shared" si="2"/>
        <v>-0.974</v>
      </c>
      <c r="N88">
        <f t="shared" si="3"/>
        <v>-2.085650901</v>
      </c>
      <c r="V88" s="17">
        <f t="shared" si="4"/>
        <v>-0.7311423333</v>
      </c>
      <c r="W88">
        <f t="shared" si="5"/>
        <v>-1.842793234</v>
      </c>
      <c r="AF88" s="17">
        <f t="shared" si="6"/>
        <v>-4.8030084</v>
      </c>
      <c r="AG88">
        <f t="shared" si="7"/>
        <v>-5.914659301</v>
      </c>
      <c r="AN88" s="16"/>
      <c r="AP88">
        <f t="shared" si="8"/>
        <v>-4.787899933</v>
      </c>
      <c r="AQ88">
        <f t="shared" si="9"/>
        <v>-5.899550834</v>
      </c>
      <c r="AW88" s="16"/>
      <c r="AX88" s="17">
        <f t="shared" si="10"/>
        <v>-2.343001585</v>
      </c>
      <c r="AY88">
        <f t="shared" si="11"/>
        <v>-3.454652486</v>
      </c>
      <c r="BF88" s="17">
        <f t="shared" si="12"/>
        <v>0.7160755803</v>
      </c>
      <c r="BG88">
        <f t="shared" si="13"/>
        <v>-0.3955753204</v>
      </c>
      <c r="BN88" s="25">
        <f t="shared" si="14"/>
        <v>0.7550535301</v>
      </c>
      <c r="BO88">
        <f t="shared" si="17"/>
        <v>-0.3565973706</v>
      </c>
      <c r="BV88" s="15">
        <f t="shared" si="15"/>
        <v>-3.930036743</v>
      </c>
      <c r="BW88">
        <f t="shared" si="16"/>
        <v>-5.041687643</v>
      </c>
      <c r="CC88" s="16"/>
    </row>
    <row r="89">
      <c r="I89" s="24">
        <v>8.0</v>
      </c>
      <c r="J89" s="26">
        <v>1000.0</v>
      </c>
      <c r="K89" s="14">
        <v>6.0</v>
      </c>
      <c r="L89">
        <f t="shared" si="24"/>
        <v>2.171020737</v>
      </c>
      <c r="M89" s="17">
        <f t="shared" si="2"/>
        <v>3.294</v>
      </c>
      <c r="N89">
        <f t="shared" si="3"/>
        <v>1.122979263</v>
      </c>
      <c r="V89" s="17">
        <f t="shared" si="4"/>
        <v>3.537257667</v>
      </c>
      <c r="W89">
        <f t="shared" si="5"/>
        <v>1.36623693</v>
      </c>
      <c r="AF89" s="17">
        <f t="shared" si="6"/>
        <v>0.3569516</v>
      </c>
      <c r="AG89">
        <f t="shared" si="7"/>
        <v>-1.814069137</v>
      </c>
      <c r="AN89" s="16"/>
      <c r="AP89">
        <f t="shared" si="8"/>
        <v>0.3534201333</v>
      </c>
      <c r="AQ89">
        <f t="shared" si="9"/>
        <v>-1.817600604</v>
      </c>
      <c r="AW89" s="16"/>
      <c r="AX89" s="17">
        <f t="shared" si="10"/>
        <v>-1.508684516</v>
      </c>
      <c r="AY89">
        <f t="shared" si="11"/>
        <v>-3.679705253</v>
      </c>
      <c r="BF89" s="17">
        <f t="shared" si="12"/>
        <v>3.545452912</v>
      </c>
      <c r="BG89">
        <f t="shared" si="13"/>
        <v>1.374432175</v>
      </c>
      <c r="BN89" s="25">
        <f t="shared" si="14"/>
        <v>3.584551818</v>
      </c>
      <c r="BO89">
        <f t="shared" si="17"/>
        <v>1.413531081</v>
      </c>
      <c r="BV89" s="15">
        <f t="shared" si="15"/>
        <v>0.7221256081</v>
      </c>
      <c r="BW89">
        <f t="shared" si="16"/>
        <v>-1.448895129</v>
      </c>
      <c r="CC89" s="16"/>
    </row>
    <row r="90">
      <c r="I90" s="24">
        <v>10.0</v>
      </c>
      <c r="J90" s="26">
        <v>1000.0</v>
      </c>
      <c r="K90" s="14">
        <v>6.0</v>
      </c>
      <c r="L90">
        <f t="shared" si="24"/>
        <v>2.548784505</v>
      </c>
      <c r="M90" s="17">
        <f t="shared" si="2"/>
        <v>5.428</v>
      </c>
      <c r="N90">
        <f t="shared" si="3"/>
        <v>2.879215495</v>
      </c>
      <c r="V90" s="17">
        <f t="shared" si="4"/>
        <v>5.671457667</v>
      </c>
      <c r="W90">
        <f t="shared" si="5"/>
        <v>3.122673162</v>
      </c>
      <c r="AF90" s="17">
        <f t="shared" si="6"/>
        <v>2.9369316</v>
      </c>
      <c r="AG90">
        <f t="shared" si="7"/>
        <v>0.3881470952</v>
      </c>
      <c r="AN90" s="16"/>
      <c r="AP90">
        <f t="shared" si="8"/>
        <v>2.924080167</v>
      </c>
      <c r="AQ90">
        <f t="shared" si="9"/>
        <v>0.3752956619</v>
      </c>
      <c r="AW90" s="16"/>
      <c r="AX90" s="17">
        <f t="shared" si="10"/>
        <v>-0.9995136106</v>
      </c>
      <c r="AY90">
        <f t="shared" si="11"/>
        <v>-3.548298115</v>
      </c>
      <c r="BF90" s="17">
        <f t="shared" si="12"/>
        <v>5.14646593</v>
      </c>
      <c r="BG90">
        <f t="shared" si="13"/>
        <v>2.597681425</v>
      </c>
      <c r="BN90" s="25">
        <f t="shared" si="14"/>
        <v>5.185626679</v>
      </c>
      <c r="BO90">
        <f t="shared" si="17"/>
        <v>2.636842174</v>
      </c>
      <c r="BV90" s="15">
        <f t="shared" si="15"/>
        <v>3.102755477</v>
      </c>
      <c r="BW90">
        <f t="shared" si="16"/>
        <v>0.5539709722</v>
      </c>
      <c r="CC90" s="16"/>
    </row>
    <row r="91">
      <c r="I91" s="24">
        <v>20.0</v>
      </c>
      <c r="J91" s="26">
        <v>1000.0</v>
      </c>
      <c r="K91" s="26">
        <v>6.0</v>
      </c>
      <c r="L91">
        <f t="shared" si="24"/>
        <v>12.19429709</v>
      </c>
      <c r="M91" s="17">
        <f t="shared" si="2"/>
        <v>16.098</v>
      </c>
      <c r="N91">
        <f t="shared" si="3"/>
        <v>3.903702911</v>
      </c>
      <c r="V91" s="17">
        <f t="shared" si="4"/>
        <v>16.34245767</v>
      </c>
      <c r="W91">
        <f t="shared" si="5"/>
        <v>4.148160577</v>
      </c>
      <c r="AF91" s="17">
        <f t="shared" si="6"/>
        <v>15.8368316</v>
      </c>
      <c r="AG91">
        <f t="shared" si="7"/>
        <v>3.642534511</v>
      </c>
      <c r="AN91" s="16"/>
      <c r="AP91">
        <f t="shared" si="8"/>
        <v>15.77738033</v>
      </c>
      <c r="AQ91">
        <f t="shared" si="9"/>
        <v>3.583083244</v>
      </c>
      <c r="AW91" s="16"/>
      <c r="AX91" s="17">
        <f t="shared" si="10"/>
        <v>2.327754543</v>
      </c>
      <c r="AY91">
        <f t="shared" si="11"/>
        <v>-9.866542546</v>
      </c>
      <c r="BF91" s="17">
        <f t="shared" si="12"/>
        <v>14.42724162</v>
      </c>
      <c r="BG91">
        <f t="shared" si="13"/>
        <v>2.232944533</v>
      </c>
      <c r="BN91" s="25">
        <f t="shared" si="14"/>
        <v>14.46671409</v>
      </c>
      <c r="BO91">
        <f t="shared" si="17"/>
        <v>2.272416996</v>
      </c>
      <c r="BV91" s="15">
        <f t="shared" si="15"/>
        <v>15.33408348</v>
      </c>
      <c r="BW91">
        <f t="shared" si="16"/>
        <v>3.13978639</v>
      </c>
      <c r="CC91" s="16"/>
    </row>
    <row r="92">
      <c r="I92" s="24">
        <v>30.0</v>
      </c>
      <c r="J92" s="26">
        <v>1000.0</v>
      </c>
      <c r="K92" s="26">
        <v>6.0</v>
      </c>
      <c r="L92">
        <f t="shared" si="24"/>
        <v>28.4339862</v>
      </c>
      <c r="M92" s="17">
        <f t="shared" si="2"/>
        <v>26.768</v>
      </c>
      <c r="N92">
        <f t="shared" si="3"/>
        <v>-1.665986201</v>
      </c>
      <c r="V92" s="17">
        <f t="shared" si="4"/>
        <v>27.01345767</v>
      </c>
      <c r="W92">
        <f t="shared" si="5"/>
        <v>-1.420528534</v>
      </c>
      <c r="AF92" s="17">
        <f t="shared" si="6"/>
        <v>28.7367316</v>
      </c>
      <c r="AG92">
        <f t="shared" si="7"/>
        <v>0.3027453993</v>
      </c>
      <c r="AN92" s="16"/>
      <c r="AP92">
        <f t="shared" si="8"/>
        <v>28.6306805</v>
      </c>
      <c r="AQ92">
        <f t="shared" si="9"/>
        <v>0.1966942993</v>
      </c>
      <c r="AW92" s="16"/>
      <c r="AX92" s="17">
        <f t="shared" si="10"/>
        <v>6.789808731</v>
      </c>
      <c r="AY92">
        <f t="shared" si="11"/>
        <v>-21.64417747</v>
      </c>
      <c r="BF92" s="17">
        <f t="shared" si="12"/>
        <v>25.2529987</v>
      </c>
      <c r="BG92">
        <f t="shared" si="13"/>
        <v>-3.180987499</v>
      </c>
      <c r="BN92" s="25">
        <f t="shared" si="14"/>
        <v>25.29277893</v>
      </c>
      <c r="BO92">
        <f t="shared" si="17"/>
        <v>-3.141207268</v>
      </c>
      <c r="BV92" s="15">
        <f t="shared" si="15"/>
        <v>27.92191014</v>
      </c>
      <c r="BW92">
        <f t="shared" si="16"/>
        <v>-0.5120760615</v>
      </c>
      <c r="CC92" s="16"/>
    </row>
    <row r="93">
      <c r="I93" s="24">
        <v>40.0</v>
      </c>
      <c r="J93" s="26">
        <v>1000.0</v>
      </c>
      <c r="K93" s="26">
        <v>6.0</v>
      </c>
      <c r="L93">
        <f t="shared" si="24"/>
        <v>36.36916139</v>
      </c>
      <c r="M93" s="17">
        <f t="shared" si="2"/>
        <v>37.438</v>
      </c>
      <c r="N93">
        <f t="shared" si="3"/>
        <v>1.068838612</v>
      </c>
      <c r="V93" s="17">
        <f t="shared" si="4"/>
        <v>37.68445767</v>
      </c>
      <c r="W93">
        <f t="shared" si="5"/>
        <v>1.315296279</v>
      </c>
      <c r="AF93" s="17">
        <f t="shared" si="6"/>
        <v>41.6366316</v>
      </c>
      <c r="AG93">
        <f t="shared" si="7"/>
        <v>5.267470212</v>
      </c>
      <c r="AN93" s="16"/>
      <c r="AP93">
        <f t="shared" si="8"/>
        <v>41.48398067</v>
      </c>
      <c r="AQ93">
        <f t="shared" si="9"/>
        <v>5.114819279</v>
      </c>
      <c r="AW93" s="16"/>
      <c r="AX93" s="17">
        <f t="shared" si="10"/>
        <v>12.25057569</v>
      </c>
      <c r="AY93">
        <f t="shared" si="11"/>
        <v>-24.1185857</v>
      </c>
      <c r="BF93" s="17">
        <f t="shared" si="12"/>
        <v>37.22239785</v>
      </c>
      <c r="BG93">
        <f t="shared" si="13"/>
        <v>0.8532364629</v>
      </c>
      <c r="BN93" s="25">
        <f t="shared" si="14"/>
        <v>37.26247793</v>
      </c>
      <c r="BO93">
        <f t="shared" si="17"/>
        <v>0.8933165386</v>
      </c>
      <c r="BV93" s="15">
        <f t="shared" si="15"/>
        <v>40.74698406</v>
      </c>
      <c r="BW93">
        <f t="shared" si="16"/>
        <v>4.377822674</v>
      </c>
      <c r="CC93" s="16"/>
    </row>
    <row r="94">
      <c r="I94" s="24">
        <v>50.0</v>
      </c>
      <c r="J94" s="26">
        <v>1000.0</v>
      </c>
      <c r="K94" s="26">
        <v>6.0</v>
      </c>
      <c r="L94">
        <f t="shared" si="24"/>
        <v>41.55724031</v>
      </c>
      <c r="M94" s="17">
        <f t="shared" si="2"/>
        <v>48.108</v>
      </c>
      <c r="N94">
        <f t="shared" si="3"/>
        <v>6.550759691</v>
      </c>
      <c r="V94" s="17">
        <f t="shared" si="4"/>
        <v>48.35545767</v>
      </c>
      <c r="W94">
        <f t="shared" si="5"/>
        <v>6.798217358</v>
      </c>
      <c r="AF94" s="17">
        <f t="shared" si="6"/>
        <v>54.5365316</v>
      </c>
      <c r="AG94">
        <f t="shared" si="7"/>
        <v>12.97929129</v>
      </c>
      <c r="AN94" s="16"/>
      <c r="AP94">
        <f t="shared" si="8"/>
        <v>54.33728083</v>
      </c>
      <c r="AQ94">
        <f t="shared" si="9"/>
        <v>12.78004052</v>
      </c>
      <c r="AW94" s="16"/>
      <c r="AX94" s="17">
        <f t="shared" si="10"/>
        <v>18.62524602</v>
      </c>
      <c r="AY94">
        <f t="shared" si="11"/>
        <v>-22.93199429</v>
      </c>
      <c r="BF94" s="17">
        <f t="shared" si="12"/>
        <v>50.1211164</v>
      </c>
      <c r="BG94">
        <f t="shared" si="13"/>
        <v>8.563876091</v>
      </c>
      <c r="BN94" s="25">
        <f t="shared" si="14"/>
        <v>50.16148711</v>
      </c>
      <c r="BO94">
        <f t="shared" si="17"/>
        <v>8.604246804</v>
      </c>
      <c r="BV94" s="15">
        <f t="shared" si="15"/>
        <v>53.75141203</v>
      </c>
      <c r="BW94">
        <f t="shared" si="16"/>
        <v>12.19417172</v>
      </c>
      <c r="CC94" s="16"/>
    </row>
    <row r="95">
      <c r="I95" s="24">
        <v>60.0</v>
      </c>
      <c r="J95" s="27">
        <v>1000.0</v>
      </c>
      <c r="K95" s="26">
        <v>6.0</v>
      </c>
      <c r="L95">
        <f t="shared" si="24"/>
        <v>61.03236132</v>
      </c>
      <c r="M95" s="17">
        <f t="shared" si="2"/>
        <v>58.778</v>
      </c>
      <c r="N95">
        <f t="shared" si="3"/>
        <v>-2.254361317</v>
      </c>
      <c r="V95" s="17">
        <f t="shared" si="4"/>
        <v>59.02645767</v>
      </c>
      <c r="W95">
        <f t="shared" si="5"/>
        <v>-2.005903651</v>
      </c>
      <c r="AF95" s="17">
        <f t="shared" si="6"/>
        <v>67.4364316</v>
      </c>
      <c r="AG95">
        <f t="shared" si="7"/>
        <v>6.404070283</v>
      </c>
      <c r="AN95" s="16"/>
      <c r="AP95">
        <f t="shared" si="8"/>
        <v>67.190581</v>
      </c>
      <c r="AQ95">
        <f t="shared" si="9"/>
        <v>6.158219683</v>
      </c>
      <c r="AW95" s="16"/>
      <c r="AX95" s="17">
        <f t="shared" si="10"/>
        <v>25.85348493</v>
      </c>
      <c r="AY95">
        <f t="shared" si="11"/>
        <v>-35.17887639</v>
      </c>
      <c r="BF95" s="17">
        <f t="shared" si="12"/>
        <v>63.81228991</v>
      </c>
      <c r="BG95">
        <f t="shared" si="13"/>
        <v>2.779928594</v>
      </c>
      <c r="BN95" s="25">
        <f t="shared" si="14"/>
        <v>63.8529416</v>
      </c>
      <c r="BO95">
        <f t="shared" si="17"/>
        <v>2.820580287</v>
      </c>
      <c r="BV95" s="15">
        <f t="shared" si="15"/>
        <v>66.90057813</v>
      </c>
      <c r="BW95">
        <f t="shared" si="16"/>
        <v>5.868216808</v>
      </c>
      <c r="CC95" s="16"/>
    </row>
    <row r="96">
      <c r="I96" s="24">
        <v>70.0</v>
      </c>
      <c r="J96" s="27">
        <v>1000.0</v>
      </c>
      <c r="K96" s="26">
        <v>6.0</v>
      </c>
      <c r="L96">
        <f t="shared" si="24"/>
        <v>86.33109194</v>
      </c>
      <c r="M96" s="17">
        <f t="shared" si="2"/>
        <v>69.448</v>
      </c>
      <c r="N96">
        <f t="shared" si="3"/>
        <v>-16.88309194</v>
      </c>
      <c r="V96" s="17">
        <f t="shared" si="4"/>
        <v>69.69745767</v>
      </c>
      <c r="W96">
        <f t="shared" si="5"/>
        <v>-16.63363427</v>
      </c>
      <c r="AF96" s="17">
        <f t="shared" si="6"/>
        <v>80.3363316</v>
      </c>
      <c r="AG96">
        <f t="shared" si="7"/>
        <v>-5.994760341</v>
      </c>
      <c r="AN96" s="16"/>
      <c r="AP96">
        <f t="shared" si="8"/>
        <v>80.04388117</v>
      </c>
      <c r="AQ96">
        <f t="shared" si="9"/>
        <v>-6.287210775</v>
      </c>
      <c r="AW96" s="16"/>
      <c r="AX96" s="17">
        <f t="shared" si="10"/>
        <v>33.88913467</v>
      </c>
      <c r="AY96">
        <f t="shared" si="11"/>
        <v>-52.44195727</v>
      </c>
      <c r="BF96" s="17">
        <f t="shared" si="12"/>
        <v>78.19964546</v>
      </c>
      <c r="BG96">
        <f t="shared" si="13"/>
        <v>-8.131446484</v>
      </c>
      <c r="BN96" s="25">
        <f t="shared" si="14"/>
        <v>78.24056836</v>
      </c>
      <c r="BO96">
        <f t="shared" si="17"/>
        <v>-8.09052358</v>
      </c>
      <c r="BV96" s="15">
        <f t="shared" si="15"/>
        <v>80.17134168</v>
      </c>
      <c r="BW96">
        <f t="shared" si="16"/>
        <v>-6.159750266</v>
      </c>
      <c r="CC96" s="16"/>
    </row>
    <row r="97">
      <c r="I97" s="24">
        <v>80.0</v>
      </c>
      <c r="J97" s="27">
        <v>1000.0</v>
      </c>
      <c r="K97" s="27">
        <v>6.0</v>
      </c>
      <c r="L97">
        <f t="shared" si="24"/>
        <v>88.54371933</v>
      </c>
      <c r="M97" s="17">
        <f t="shared" si="2"/>
        <v>80.118</v>
      </c>
      <c r="N97">
        <f t="shared" si="3"/>
        <v>-8.425719326</v>
      </c>
      <c r="V97" s="17">
        <f t="shared" si="4"/>
        <v>80.36845767</v>
      </c>
      <c r="W97">
        <f t="shared" si="5"/>
        <v>-8.175261659</v>
      </c>
      <c r="AF97" s="17">
        <f t="shared" si="6"/>
        <v>93.2362316</v>
      </c>
      <c r="AG97">
        <f t="shared" si="7"/>
        <v>4.692512274</v>
      </c>
      <c r="AN97" s="16"/>
      <c r="AP97">
        <f t="shared" si="8"/>
        <v>92.89718133</v>
      </c>
      <c r="AQ97">
        <f t="shared" si="9"/>
        <v>4.353462007</v>
      </c>
      <c r="AW97" s="16"/>
      <c r="AX97" s="17">
        <f t="shared" si="10"/>
        <v>42.69519942</v>
      </c>
      <c r="AY97">
        <f t="shared" si="11"/>
        <v>-45.8485199</v>
      </c>
      <c r="BF97" s="17">
        <f t="shared" si="12"/>
        <v>93.2111605</v>
      </c>
      <c r="BG97">
        <f t="shared" si="13"/>
        <v>4.667441174</v>
      </c>
      <c r="BN97" s="25">
        <f t="shared" si="14"/>
        <v>93.25234488</v>
      </c>
      <c r="BO97">
        <f t="shared" si="17"/>
        <v>4.708625556</v>
      </c>
      <c r="BV97" s="15">
        <f t="shared" si="15"/>
        <v>93.54709831</v>
      </c>
      <c r="BW97">
        <f t="shared" si="16"/>
        <v>5.003378987</v>
      </c>
      <c r="CC97" s="16"/>
    </row>
    <row r="98">
      <c r="I98" s="24">
        <v>90.0</v>
      </c>
      <c r="J98" s="27">
        <v>1000.0</v>
      </c>
      <c r="K98" s="27">
        <v>6.0</v>
      </c>
      <c r="L98">
        <f t="shared" si="24"/>
        <v>104.2471324</v>
      </c>
      <c r="M98" s="17">
        <f t="shared" si="2"/>
        <v>90.788</v>
      </c>
      <c r="N98">
        <f t="shared" si="3"/>
        <v>-13.4591324</v>
      </c>
      <c r="V98" s="17">
        <f t="shared" si="4"/>
        <v>91.03945767</v>
      </c>
      <c r="W98">
        <f t="shared" si="5"/>
        <v>-13.20767474</v>
      </c>
      <c r="AF98" s="17">
        <f t="shared" si="6"/>
        <v>106.1361316</v>
      </c>
      <c r="AG98">
        <f t="shared" si="7"/>
        <v>1.888999197</v>
      </c>
      <c r="AN98" s="16"/>
      <c r="AP98">
        <f t="shared" si="8"/>
        <v>105.7504815</v>
      </c>
      <c r="AQ98">
        <f t="shared" si="9"/>
        <v>1.503349097</v>
      </c>
      <c r="AW98" s="16"/>
      <c r="AX98" s="17">
        <f t="shared" si="10"/>
        <v>52.24104468</v>
      </c>
      <c r="AY98">
        <f t="shared" si="11"/>
        <v>-52.00608772</v>
      </c>
      <c r="BF98" s="17">
        <f t="shared" si="12"/>
        <v>108.7905906</v>
      </c>
      <c r="BG98">
        <f t="shared" si="13"/>
        <v>4.5434582</v>
      </c>
      <c r="BN98" s="25">
        <f t="shared" si="14"/>
        <v>108.8320268</v>
      </c>
      <c r="BO98">
        <f t="shared" si="17"/>
        <v>4.584894442</v>
      </c>
      <c r="BV98" s="15">
        <f t="shared" si="15"/>
        <v>107.0153323</v>
      </c>
      <c r="BW98">
        <f t="shared" si="16"/>
        <v>2.768199894</v>
      </c>
      <c r="CC98" s="16"/>
    </row>
    <row r="99">
      <c r="I99" s="24">
        <v>100.0</v>
      </c>
      <c r="J99" s="27">
        <v>1000.0</v>
      </c>
      <c r="K99" s="14">
        <v>6.0</v>
      </c>
      <c r="L99">
        <f t="shared" si="24"/>
        <v>118.3316454</v>
      </c>
      <c r="M99" s="17">
        <f t="shared" si="2"/>
        <v>101.458</v>
      </c>
      <c r="N99">
        <f t="shared" si="3"/>
        <v>-16.87364544</v>
      </c>
      <c r="V99" s="17">
        <f t="shared" si="4"/>
        <v>101.7104577</v>
      </c>
      <c r="W99">
        <f t="shared" si="5"/>
        <v>-16.62118778</v>
      </c>
      <c r="AF99" s="17">
        <f t="shared" si="6"/>
        <v>119.0360316</v>
      </c>
      <c r="AG99">
        <f t="shared" si="7"/>
        <v>0.7043861568</v>
      </c>
      <c r="AN99" s="16"/>
      <c r="AP99">
        <f t="shared" si="8"/>
        <v>118.6037817</v>
      </c>
      <c r="AQ99">
        <f t="shared" si="9"/>
        <v>0.2721362235</v>
      </c>
      <c r="AW99" s="16"/>
      <c r="AX99" s="17">
        <f t="shared" si="10"/>
        <v>62.50068401</v>
      </c>
      <c r="AY99">
        <f t="shared" si="11"/>
        <v>-55.83096144</v>
      </c>
      <c r="BF99" s="17">
        <f t="shared" si="12"/>
        <v>124.8925969</v>
      </c>
      <c r="BG99">
        <f t="shared" si="13"/>
        <v>6.560951414</v>
      </c>
      <c r="BN99" s="25">
        <f t="shared" si="14"/>
        <v>124.9342755</v>
      </c>
      <c r="BO99">
        <f t="shared" si="17"/>
        <v>6.602630048</v>
      </c>
      <c r="BV99" s="15">
        <f t="shared" si="15"/>
        <v>120.5662605</v>
      </c>
      <c r="BW99">
        <f t="shared" si="16"/>
        <v>2.234615056</v>
      </c>
      <c r="CC99" s="16"/>
    </row>
    <row r="100">
      <c r="I100" s="24">
        <v>4.0</v>
      </c>
      <c r="J100" s="14">
        <v>5000.0</v>
      </c>
      <c r="K100" s="14">
        <v>3.0</v>
      </c>
      <c r="L100">
        <f t="shared" ref="L100:L111" si="25">B34</f>
        <v>0.8850658012</v>
      </c>
      <c r="M100" s="17">
        <f t="shared" si="2"/>
        <v>-1.265</v>
      </c>
      <c r="N100">
        <f t="shared" si="3"/>
        <v>-2.150065801</v>
      </c>
      <c r="V100" s="17">
        <f t="shared" si="4"/>
        <v>-1.552413333</v>
      </c>
      <c r="W100">
        <f t="shared" si="5"/>
        <v>-2.437479135</v>
      </c>
      <c r="AF100" s="17">
        <f t="shared" si="6"/>
        <v>-4.658724</v>
      </c>
      <c r="AG100">
        <f t="shared" si="7"/>
        <v>-5.543789801</v>
      </c>
      <c r="AN100" s="16"/>
      <c r="AP100">
        <f t="shared" si="8"/>
        <v>-4.709419333</v>
      </c>
      <c r="AQ100">
        <f t="shared" si="9"/>
        <v>-5.594485135</v>
      </c>
      <c r="AW100" s="16"/>
      <c r="AX100" s="17">
        <f t="shared" si="10"/>
        <v>-2.170240585</v>
      </c>
      <c r="AY100">
        <f t="shared" si="11"/>
        <v>-3.055306386</v>
      </c>
      <c r="BF100" s="17">
        <f t="shared" si="12"/>
        <v>0.8828260803</v>
      </c>
      <c r="BG100">
        <f t="shared" si="13"/>
        <v>-0.0022397209</v>
      </c>
      <c r="BN100" s="25">
        <f t="shared" si="14"/>
        <v>0.7550535301</v>
      </c>
      <c r="BO100">
        <f t="shared" si="17"/>
        <v>-0.1300122711</v>
      </c>
      <c r="BV100" s="15">
        <f t="shared" si="15"/>
        <v>-3.930036743</v>
      </c>
      <c r="BW100">
        <f t="shared" si="16"/>
        <v>-4.815102544</v>
      </c>
      <c r="CC100" s="16"/>
    </row>
    <row r="101">
      <c r="I101" s="24">
        <v>8.0</v>
      </c>
      <c r="J101" s="14">
        <v>5000.0</v>
      </c>
      <c r="K101" s="14">
        <v>3.0</v>
      </c>
      <c r="L101">
        <f t="shared" si="25"/>
        <v>0.9990197388</v>
      </c>
      <c r="M101" s="17">
        <f t="shared" si="2"/>
        <v>3.003</v>
      </c>
      <c r="N101">
        <f t="shared" si="3"/>
        <v>2.003980261</v>
      </c>
      <c r="V101" s="17">
        <f t="shared" si="4"/>
        <v>2.715986667</v>
      </c>
      <c r="W101">
        <f t="shared" si="5"/>
        <v>1.716966928</v>
      </c>
      <c r="AF101" s="17">
        <f t="shared" si="6"/>
        <v>0.501236</v>
      </c>
      <c r="AG101">
        <f t="shared" si="7"/>
        <v>-0.4977837388</v>
      </c>
      <c r="AN101" s="16"/>
      <c r="AP101">
        <f t="shared" si="8"/>
        <v>0.5103813333</v>
      </c>
      <c r="AQ101">
        <f t="shared" si="9"/>
        <v>-0.4886384055</v>
      </c>
      <c r="AW101" s="16"/>
      <c r="AX101" s="17">
        <f t="shared" si="10"/>
        <v>-1.335923516</v>
      </c>
      <c r="AY101">
        <f t="shared" si="11"/>
        <v>-2.334943255</v>
      </c>
      <c r="BF101" s="17">
        <f t="shared" si="12"/>
        <v>3.712203412</v>
      </c>
      <c r="BG101">
        <f t="shared" si="13"/>
        <v>2.713183673</v>
      </c>
      <c r="BN101" s="25">
        <f t="shared" si="14"/>
        <v>3.584551818</v>
      </c>
      <c r="BO101">
        <f t="shared" si="17"/>
        <v>2.585532079</v>
      </c>
      <c r="BV101" s="15">
        <f t="shared" si="15"/>
        <v>0.7221256081</v>
      </c>
      <c r="BW101">
        <f t="shared" si="16"/>
        <v>-0.2768941307</v>
      </c>
      <c r="CC101" s="16"/>
    </row>
    <row r="102">
      <c r="I102" s="24">
        <v>10.0</v>
      </c>
      <c r="J102" s="14">
        <v>5000.0</v>
      </c>
      <c r="K102" s="14">
        <v>3.0</v>
      </c>
      <c r="L102">
        <f t="shared" si="25"/>
        <v>1.892780799</v>
      </c>
      <c r="M102" s="17">
        <f t="shared" si="2"/>
        <v>5.137</v>
      </c>
      <c r="N102">
        <f t="shared" si="3"/>
        <v>3.244219201</v>
      </c>
      <c r="V102" s="17">
        <f t="shared" si="4"/>
        <v>4.850186667</v>
      </c>
      <c r="W102">
        <f t="shared" si="5"/>
        <v>2.957405868</v>
      </c>
      <c r="AF102" s="17">
        <f t="shared" si="6"/>
        <v>3.081216</v>
      </c>
      <c r="AG102">
        <f t="shared" si="7"/>
        <v>1.188435201</v>
      </c>
      <c r="AN102" s="16"/>
      <c r="AP102">
        <f t="shared" si="8"/>
        <v>3.120281667</v>
      </c>
      <c r="AQ102">
        <f t="shared" si="9"/>
        <v>1.227500868</v>
      </c>
      <c r="AW102" s="16"/>
      <c r="AX102" s="17">
        <f t="shared" si="10"/>
        <v>-0.8267526106</v>
      </c>
      <c r="AY102">
        <f t="shared" si="11"/>
        <v>-2.719533409</v>
      </c>
      <c r="BF102" s="17">
        <f t="shared" si="12"/>
        <v>5.31321643</v>
      </c>
      <c r="BG102">
        <f t="shared" si="13"/>
        <v>3.420435631</v>
      </c>
      <c r="BN102" s="25">
        <f t="shared" si="14"/>
        <v>5.185626679</v>
      </c>
      <c r="BO102">
        <f t="shared" si="17"/>
        <v>3.29284588</v>
      </c>
      <c r="BV102" s="15">
        <f t="shared" si="15"/>
        <v>3.102755477</v>
      </c>
      <c r="BW102">
        <f t="shared" si="16"/>
        <v>1.209974678</v>
      </c>
      <c r="CC102" s="16"/>
    </row>
    <row r="103">
      <c r="I103" s="24">
        <v>20.0</v>
      </c>
      <c r="J103" s="14">
        <v>5000.0</v>
      </c>
      <c r="K103" s="14">
        <v>3.0</v>
      </c>
      <c r="L103">
        <f t="shared" si="25"/>
        <v>13.65445696</v>
      </c>
      <c r="M103" s="17">
        <f t="shared" si="2"/>
        <v>15.807</v>
      </c>
      <c r="N103">
        <f t="shared" si="3"/>
        <v>2.15254304</v>
      </c>
      <c r="V103" s="17">
        <f t="shared" si="4"/>
        <v>15.52118667</v>
      </c>
      <c r="W103">
        <f t="shared" si="5"/>
        <v>1.866729706</v>
      </c>
      <c r="AF103" s="17">
        <f t="shared" si="6"/>
        <v>15.981116</v>
      </c>
      <c r="AG103">
        <f t="shared" si="7"/>
        <v>2.32665904</v>
      </c>
      <c r="AN103" s="16"/>
      <c r="AP103">
        <f t="shared" si="8"/>
        <v>16.16978333</v>
      </c>
      <c r="AQ103">
        <f t="shared" si="9"/>
        <v>2.515326373</v>
      </c>
      <c r="AW103" s="16"/>
      <c r="AX103" s="17">
        <f t="shared" si="10"/>
        <v>2.500515543</v>
      </c>
      <c r="AY103">
        <f t="shared" si="11"/>
        <v>-11.15394142</v>
      </c>
      <c r="BF103" s="17">
        <f t="shared" si="12"/>
        <v>14.59399212</v>
      </c>
      <c r="BG103">
        <f t="shared" si="13"/>
        <v>0.9395351622</v>
      </c>
      <c r="BN103" s="25">
        <f t="shared" si="14"/>
        <v>14.46671409</v>
      </c>
      <c r="BO103">
        <f t="shared" si="17"/>
        <v>0.812257125</v>
      </c>
      <c r="BV103" s="15">
        <f t="shared" si="15"/>
        <v>15.33408348</v>
      </c>
      <c r="BW103">
        <f t="shared" si="16"/>
        <v>1.679626519</v>
      </c>
      <c r="CC103" s="16"/>
    </row>
    <row r="104">
      <c r="I104" s="24">
        <v>30.0</v>
      </c>
      <c r="J104" s="14">
        <v>5000.0</v>
      </c>
      <c r="K104" s="26">
        <v>3.0</v>
      </c>
      <c r="L104">
        <f t="shared" si="25"/>
        <v>31.3666034</v>
      </c>
      <c r="M104" s="17">
        <f t="shared" si="2"/>
        <v>26.477</v>
      </c>
      <c r="N104">
        <f t="shared" si="3"/>
        <v>-4.889603401</v>
      </c>
      <c r="V104" s="17">
        <f t="shared" si="4"/>
        <v>26.19218667</v>
      </c>
      <c r="W104">
        <f t="shared" si="5"/>
        <v>-5.174416735</v>
      </c>
      <c r="AF104" s="17">
        <f t="shared" si="6"/>
        <v>28.881016</v>
      </c>
      <c r="AG104">
        <f t="shared" si="7"/>
        <v>-2.485587401</v>
      </c>
      <c r="AN104" s="16"/>
      <c r="AP104">
        <f t="shared" si="8"/>
        <v>29.219285</v>
      </c>
      <c r="AQ104">
        <f t="shared" si="9"/>
        <v>-2.147318401</v>
      </c>
      <c r="AW104" s="16"/>
      <c r="AX104" s="17">
        <f t="shared" si="10"/>
        <v>6.962569731</v>
      </c>
      <c r="AY104">
        <f t="shared" si="11"/>
        <v>-24.40403367</v>
      </c>
      <c r="BF104" s="17">
        <f t="shared" si="12"/>
        <v>25.4197492</v>
      </c>
      <c r="BG104">
        <f t="shared" si="13"/>
        <v>-5.9468542</v>
      </c>
      <c r="BN104" s="25">
        <f t="shared" si="14"/>
        <v>25.29277893</v>
      </c>
      <c r="BO104">
        <f t="shared" si="17"/>
        <v>-6.073824469</v>
      </c>
      <c r="BV104" s="15">
        <f t="shared" si="15"/>
        <v>27.92191014</v>
      </c>
      <c r="BW104">
        <f t="shared" si="16"/>
        <v>-3.444693262</v>
      </c>
      <c r="CC104" s="16"/>
    </row>
    <row r="105">
      <c r="I105" s="24">
        <v>40.0</v>
      </c>
      <c r="J105" s="14">
        <v>5000.0</v>
      </c>
      <c r="K105" s="26">
        <v>3.0</v>
      </c>
      <c r="L105">
        <f t="shared" si="25"/>
        <v>37.35825992</v>
      </c>
      <c r="M105" s="17">
        <f t="shared" si="2"/>
        <v>37.147</v>
      </c>
      <c r="N105">
        <f t="shared" si="3"/>
        <v>-0.2112599192</v>
      </c>
      <c r="V105" s="17">
        <f t="shared" si="4"/>
        <v>36.86318667</v>
      </c>
      <c r="W105">
        <f t="shared" si="5"/>
        <v>-0.4950732525</v>
      </c>
      <c r="AF105" s="17">
        <f t="shared" si="6"/>
        <v>41.780916</v>
      </c>
      <c r="AG105">
        <f t="shared" si="7"/>
        <v>4.422656081</v>
      </c>
      <c r="AN105" s="16"/>
      <c r="AP105">
        <f t="shared" si="8"/>
        <v>42.26878667</v>
      </c>
      <c r="AQ105">
        <f t="shared" si="9"/>
        <v>4.910526747</v>
      </c>
      <c r="AW105" s="16"/>
      <c r="AX105" s="17">
        <f t="shared" si="10"/>
        <v>12.42333669</v>
      </c>
      <c r="AY105">
        <f t="shared" si="11"/>
        <v>-24.93492323</v>
      </c>
      <c r="BF105" s="17">
        <f t="shared" si="12"/>
        <v>37.38914835</v>
      </c>
      <c r="BG105">
        <f t="shared" si="13"/>
        <v>0.03088843168</v>
      </c>
      <c r="BN105" s="25">
        <f t="shared" si="14"/>
        <v>37.26247793</v>
      </c>
      <c r="BO105">
        <f t="shared" si="17"/>
        <v>-0.09578199267</v>
      </c>
      <c r="BV105" s="15">
        <f t="shared" si="15"/>
        <v>40.74698406</v>
      </c>
      <c r="BW105">
        <f t="shared" si="16"/>
        <v>3.388724142</v>
      </c>
      <c r="CC105" s="16"/>
    </row>
    <row r="106">
      <c r="I106" s="24">
        <v>50.0</v>
      </c>
      <c r="J106" s="14">
        <v>5000.0</v>
      </c>
      <c r="K106" s="26">
        <v>3.0</v>
      </c>
      <c r="L106">
        <f t="shared" si="25"/>
        <v>54.84740833</v>
      </c>
      <c r="M106" s="17">
        <f t="shared" si="2"/>
        <v>47.817</v>
      </c>
      <c r="N106">
        <f t="shared" si="3"/>
        <v>-7.030408329</v>
      </c>
      <c r="V106" s="17">
        <f t="shared" si="4"/>
        <v>47.53418667</v>
      </c>
      <c r="W106">
        <f t="shared" si="5"/>
        <v>-7.313221662</v>
      </c>
      <c r="AF106" s="17">
        <f t="shared" si="6"/>
        <v>54.680816</v>
      </c>
      <c r="AG106">
        <f t="shared" si="7"/>
        <v>-0.1665923287</v>
      </c>
      <c r="AN106" s="16"/>
      <c r="AP106">
        <f t="shared" si="8"/>
        <v>55.31828833</v>
      </c>
      <c r="AQ106">
        <f t="shared" si="9"/>
        <v>0.4708800047</v>
      </c>
      <c r="AW106" s="16"/>
      <c r="AX106" s="17">
        <f t="shared" si="10"/>
        <v>18.79800702</v>
      </c>
      <c r="AY106">
        <f t="shared" si="11"/>
        <v>-36.04940131</v>
      </c>
      <c r="BF106" s="17">
        <f t="shared" si="12"/>
        <v>50.2878669</v>
      </c>
      <c r="BG106">
        <f t="shared" si="13"/>
        <v>-4.559541429</v>
      </c>
      <c r="BN106" s="25">
        <f t="shared" si="14"/>
        <v>50.16148711</v>
      </c>
      <c r="BO106">
        <f t="shared" si="17"/>
        <v>-4.685921216</v>
      </c>
      <c r="BV106" s="15">
        <f t="shared" si="15"/>
        <v>53.75141203</v>
      </c>
      <c r="BW106">
        <f t="shared" si="16"/>
        <v>-1.0959963</v>
      </c>
      <c r="CC106" s="16"/>
    </row>
    <row r="107">
      <c r="I107" s="24">
        <v>60.0</v>
      </c>
      <c r="J107" s="14">
        <v>5000.0</v>
      </c>
      <c r="K107" s="26">
        <v>3.0</v>
      </c>
      <c r="L107">
        <f t="shared" si="25"/>
        <v>67.06464968</v>
      </c>
      <c r="M107" s="17">
        <f t="shared" si="2"/>
        <v>58.487</v>
      </c>
      <c r="N107">
        <f t="shared" si="3"/>
        <v>-8.57764968</v>
      </c>
      <c r="V107" s="17">
        <f t="shared" si="4"/>
        <v>58.20518667</v>
      </c>
      <c r="W107">
        <f t="shared" si="5"/>
        <v>-8.859463014</v>
      </c>
      <c r="AF107" s="17">
        <f t="shared" si="6"/>
        <v>67.580716</v>
      </c>
      <c r="AG107">
        <f t="shared" si="7"/>
        <v>0.5160663198</v>
      </c>
      <c r="AN107" s="16"/>
      <c r="AP107">
        <f t="shared" si="8"/>
        <v>68.36779</v>
      </c>
      <c r="AQ107">
        <f t="shared" si="9"/>
        <v>1.30314032</v>
      </c>
      <c r="AW107" s="16"/>
      <c r="AX107" s="17">
        <f t="shared" si="10"/>
        <v>26.02624593</v>
      </c>
      <c r="AY107">
        <f t="shared" si="11"/>
        <v>-41.03840375</v>
      </c>
      <c r="BF107" s="17">
        <f t="shared" si="12"/>
        <v>63.97904041</v>
      </c>
      <c r="BG107">
        <f t="shared" si="13"/>
        <v>-3.085609269</v>
      </c>
      <c r="BN107" s="25">
        <f t="shared" si="14"/>
        <v>63.8529416</v>
      </c>
      <c r="BO107">
        <f t="shared" si="17"/>
        <v>-3.211708076</v>
      </c>
      <c r="BV107" s="15">
        <f t="shared" si="15"/>
        <v>66.90057813</v>
      </c>
      <c r="BW107">
        <f t="shared" si="16"/>
        <v>-0.164071555</v>
      </c>
      <c r="CC107" s="16"/>
    </row>
    <row r="108">
      <c r="I108" s="24">
        <v>70.0</v>
      </c>
      <c r="J108" s="14">
        <v>5000.0</v>
      </c>
      <c r="K108" s="26">
        <v>3.0</v>
      </c>
      <c r="L108">
        <f t="shared" si="25"/>
        <v>84.72613387</v>
      </c>
      <c r="M108" s="17">
        <f t="shared" si="2"/>
        <v>69.157</v>
      </c>
      <c r="N108">
        <f t="shared" si="3"/>
        <v>-15.56913387</v>
      </c>
      <c r="V108" s="17">
        <f t="shared" si="4"/>
        <v>68.87618667</v>
      </c>
      <c r="W108">
        <f t="shared" si="5"/>
        <v>-15.84994721</v>
      </c>
      <c r="AF108" s="17">
        <f t="shared" si="6"/>
        <v>80.480616</v>
      </c>
      <c r="AG108">
        <f t="shared" si="7"/>
        <v>-4.245517873</v>
      </c>
      <c r="AN108" s="16"/>
      <c r="AP108">
        <f t="shared" si="8"/>
        <v>81.41729167</v>
      </c>
      <c r="AQ108">
        <f t="shared" si="9"/>
        <v>-3.308842206</v>
      </c>
      <c r="AW108" s="16"/>
      <c r="AX108" s="17">
        <f t="shared" si="10"/>
        <v>34.06189567</v>
      </c>
      <c r="AY108">
        <f t="shared" si="11"/>
        <v>-50.6642382</v>
      </c>
      <c r="BF108" s="17">
        <f t="shared" si="12"/>
        <v>78.36639596</v>
      </c>
      <c r="BG108">
        <f t="shared" si="13"/>
        <v>-6.359737915</v>
      </c>
      <c r="BN108" s="25">
        <f t="shared" si="14"/>
        <v>78.24056836</v>
      </c>
      <c r="BO108">
        <f t="shared" si="17"/>
        <v>-6.485565512</v>
      </c>
      <c r="BV108" s="15">
        <f t="shared" si="15"/>
        <v>80.17134168</v>
      </c>
      <c r="BW108">
        <f t="shared" si="16"/>
        <v>-4.554792198</v>
      </c>
      <c r="CC108" s="16"/>
    </row>
    <row r="109">
      <c r="I109" s="24">
        <v>80.0</v>
      </c>
      <c r="J109" s="14">
        <v>5000.0</v>
      </c>
      <c r="K109" s="26">
        <v>3.0</v>
      </c>
      <c r="L109">
        <f t="shared" si="25"/>
        <v>99.12426483</v>
      </c>
      <c r="M109" s="17">
        <f t="shared" si="2"/>
        <v>79.827</v>
      </c>
      <c r="N109">
        <f t="shared" si="3"/>
        <v>-19.29726483</v>
      </c>
      <c r="V109" s="17">
        <f t="shared" si="4"/>
        <v>79.54718667</v>
      </c>
      <c r="W109">
        <f t="shared" si="5"/>
        <v>-19.57707816</v>
      </c>
      <c r="AF109" s="17">
        <f t="shared" si="6"/>
        <v>93.380516</v>
      </c>
      <c r="AG109">
        <f t="shared" si="7"/>
        <v>-5.743748826</v>
      </c>
      <c r="AN109" s="16"/>
      <c r="AP109">
        <f t="shared" si="8"/>
        <v>94.46679333</v>
      </c>
      <c r="AQ109">
        <f t="shared" si="9"/>
        <v>-4.657471493</v>
      </c>
      <c r="AW109" s="16"/>
      <c r="AX109" s="17">
        <f t="shared" si="10"/>
        <v>42.86796042</v>
      </c>
      <c r="AY109">
        <f t="shared" si="11"/>
        <v>-56.2563044</v>
      </c>
      <c r="BF109" s="17">
        <f t="shared" si="12"/>
        <v>93.377911</v>
      </c>
      <c r="BG109">
        <f t="shared" si="13"/>
        <v>-5.746353827</v>
      </c>
      <c r="BN109" s="25">
        <f t="shared" si="14"/>
        <v>93.25234488</v>
      </c>
      <c r="BO109">
        <f t="shared" si="17"/>
        <v>-5.871919944</v>
      </c>
      <c r="BV109" s="15">
        <f t="shared" si="15"/>
        <v>93.54709831</v>
      </c>
      <c r="BW109">
        <f t="shared" si="16"/>
        <v>-5.577166513</v>
      </c>
      <c r="CC109" s="16"/>
    </row>
    <row r="110">
      <c r="I110" s="24">
        <v>90.0</v>
      </c>
      <c r="J110" s="14">
        <v>5000.0</v>
      </c>
      <c r="K110" s="27">
        <v>3.0</v>
      </c>
      <c r="L110">
        <f t="shared" si="25"/>
        <v>121.343107</v>
      </c>
      <c r="M110" s="17">
        <f t="shared" si="2"/>
        <v>90.497</v>
      </c>
      <c r="N110">
        <f t="shared" si="3"/>
        <v>-30.84610704</v>
      </c>
      <c r="V110" s="17">
        <f t="shared" si="4"/>
        <v>90.21818667</v>
      </c>
      <c r="W110">
        <f t="shared" si="5"/>
        <v>-31.12492037</v>
      </c>
      <c r="AF110" s="17">
        <f t="shared" si="6"/>
        <v>106.280416</v>
      </c>
      <c r="AG110">
        <f t="shared" si="7"/>
        <v>-15.06269104</v>
      </c>
      <c r="AN110" s="16"/>
      <c r="AP110">
        <f t="shared" si="8"/>
        <v>107.516295</v>
      </c>
      <c r="AQ110">
        <f t="shared" si="9"/>
        <v>-13.82681204</v>
      </c>
      <c r="AW110" s="16"/>
      <c r="AX110" s="17">
        <f t="shared" si="10"/>
        <v>52.41380568</v>
      </c>
      <c r="AY110">
        <f t="shared" si="11"/>
        <v>-68.92930136</v>
      </c>
      <c r="BF110" s="17">
        <f t="shared" si="12"/>
        <v>108.9573411</v>
      </c>
      <c r="BG110">
        <f t="shared" si="13"/>
        <v>-12.38576594</v>
      </c>
      <c r="BN110" s="25">
        <f t="shared" si="14"/>
        <v>108.8320268</v>
      </c>
      <c r="BO110">
        <f t="shared" si="17"/>
        <v>-12.5110802</v>
      </c>
      <c r="BV110" s="15">
        <f t="shared" si="15"/>
        <v>107.0153323</v>
      </c>
      <c r="BW110">
        <f t="shared" si="16"/>
        <v>-14.32777474</v>
      </c>
      <c r="CC110" s="16"/>
    </row>
    <row r="111">
      <c r="I111" s="24">
        <v>100.0</v>
      </c>
      <c r="J111" s="14">
        <v>5000.0</v>
      </c>
      <c r="K111" s="27">
        <v>3.0</v>
      </c>
      <c r="L111">
        <f t="shared" si="25"/>
        <v>131.2491468</v>
      </c>
      <c r="M111" s="17">
        <f t="shared" si="2"/>
        <v>101.167</v>
      </c>
      <c r="N111">
        <f t="shared" si="3"/>
        <v>-30.0821468</v>
      </c>
      <c r="V111" s="17">
        <f t="shared" si="4"/>
        <v>100.8891867</v>
      </c>
      <c r="W111">
        <f t="shared" si="5"/>
        <v>-30.35996014</v>
      </c>
      <c r="AF111" s="17">
        <f t="shared" si="6"/>
        <v>119.180316</v>
      </c>
      <c r="AG111">
        <f t="shared" si="7"/>
        <v>-12.0688308</v>
      </c>
      <c r="AN111" s="16"/>
      <c r="AP111">
        <f t="shared" si="8"/>
        <v>120.5657967</v>
      </c>
      <c r="AQ111">
        <f t="shared" si="9"/>
        <v>-10.68335014</v>
      </c>
      <c r="AW111" s="16"/>
      <c r="AX111" s="17">
        <f t="shared" si="10"/>
        <v>62.67344501</v>
      </c>
      <c r="AY111">
        <f t="shared" si="11"/>
        <v>-68.5757018</v>
      </c>
      <c r="BF111" s="17">
        <f t="shared" si="12"/>
        <v>125.0593474</v>
      </c>
      <c r="BG111">
        <f t="shared" si="13"/>
        <v>-6.189799446</v>
      </c>
      <c r="BN111" s="25">
        <f t="shared" si="14"/>
        <v>124.9342755</v>
      </c>
      <c r="BO111">
        <f t="shared" si="17"/>
        <v>-6.314871312</v>
      </c>
      <c r="BV111" s="15">
        <f t="shared" si="15"/>
        <v>120.5662605</v>
      </c>
      <c r="BW111">
        <f t="shared" si="16"/>
        <v>-10.6828863</v>
      </c>
      <c r="CC111" s="16"/>
    </row>
    <row r="112">
      <c r="I112" s="24">
        <v>4.0</v>
      </c>
      <c r="J112" s="14">
        <v>5000.0</v>
      </c>
      <c r="K112" s="14">
        <v>4.0</v>
      </c>
      <c r="L112">
        <f t="shared" ref="L112:L123" si="26">D34</f>
        <v>1.003888079</v>
      </c>
      <c r="M112" s="17">
        <f t="shared" si="2"/>
        <v>-1.496</v>
      </c>
      <c r="N112">
        <f t="shared" si="3"/>
        <v>-2.499888079</v>
      </c>
      <c r="V112" s="17">
        <f t="shared" si="4"/>
        <v>-1.3242825</v>
      </c>
      <c r="W112">
        <f t="shared" si="5"/>
        <v>-2.328170579</v>
      </c>
      <c r="AF112" s="17">
        <f t="shared" si="6"/>
        <v>-4.698803</v>
      </c>
      <c r="AG112">
        <f t="shared" si="7"/>
        <v>-5.702691079</v>
      </c>
      <c r="AN112" s="16"/>
      <c r="AP112">
        <f t="shared" si="8"/>
        <v>-4.7312195</v>
      </c>
      <c r="AQ112">
        <f t="shared" si="9"/>
        <v>-5.735107579</v>
      </c>
      <c r="AW112" s="16"/>
      <c r="AX112" s="17">
        <f t="shared" si="10"/>
        <v>-2.218229752</v>
      </c>
      <c r="AY112">
        <f t="shared" si="11"/>
        <v>-3.222117831</v>
      </c>
      <c r="BF112" s="17">
        <f t="shared" si="12"/>
        <v>0.836506497</v>
      </c>
      <c r="BG112">
        <f t="shared" si="13"/>
        <v>-0.1673815824</v>
      </c>
      <c r="BN112" s="25">
        <f t="shared" si="14"/>
        <v>0.7550535301</v>
      </c>
      <c r="BO112">
        <f t="shared" si="17"/>
        <v>-0.2488345493</v>
      </c>
      <c r="BV112" s="15">
        <f t="shared" si="15"/>
        <v>-3.930036743</v>
      </c>
      <c r="BW112">
        <f t="shared" si="16"/>
        <v>-4.933924822</v>
      </c>
      <c r="CC112" s="16"/>
    </row>
    <row r="113">
      <c r="I113" s="24">
        <v>8.0</v>
      </c>
      <c r="J113" s="14">
        <v>5000.0</v>
      </c>
      <c r="K113" s="14">
        <v>4.0</v>
      </c>
      <c r="L113">
        <f t="shared" si="26"/>
        <v>1.196078484</v>
      </c>
      <c r="M113" s="17">
        <f t="shared" si="2"/>
        <v>2.772</v>
      </c>
      <c r="N113">
        <f t="shared" si="3"/>
        <v>1.575921516</v>
      </c>
      <c r="V113" s="17">
        <f t="shared" si="4"/>
        <v>2.9441175</v>
      </c>
      <c r="W113">
        <f t="shared" si="5"/>
        <v>1.748039016</v>
      </c>
      <c r="AF113" s="17">
        <f t="shared" si="6"/>
        <v>0.461157</v>
      </c>
      <c r="AG113">
        <f t="shared" si="7"/>
        <v>-0.7349214836</v>
      </c>
      <c r="AN113" s="16"/>
      <c r="AP113">
        <f t="shared" si="8"/>
        <v>0.466781</v>
      </c>
      <c r="AQ113">
        <f t="shared" si="9"/>
        <v>-0.7292974836</v>
      </c>
      <c r="AW113" s="16"/>
      <c r="AX113" s="17">
        <f t="shared" si="10"/>
        <v>-1.383912683</v>
      </c>
      <c r="AY113">
        <f t="shared" si="11"/>
        <v>-2.579991166</v>
      </c>
      <c r="BF113" s="17">
        <f t="shared" si="12"/>
        <v>3.665883828</v>
      </c>
      <c r="BG113">
        <f t="shared" si="13"/>
        <v>2.469805345</v>
      </c>
      <c r="BN113" s="25">
        <f t="shared" si="14"/>
        <v>3.584551818</v>
      </c>
      <c r="BO113">
        <f t="shared" si="17"/>
        <v>2.388473335</v>
      </c>
      <c r="BV113" s="15">
        <f t="shared" si="15"/>
        <v>0.7221256081</v>
      </c>
      <c r="BW113">
        <f t="shared" si="16"/>
        <v>-0.4739528755</v>
      </c>
      <c r="CC113" s="16"/>
    </row>
    <row r="114">
      <c r="I114" s="24">
        <v>10.0</v>
      </c>
      <c r="J114" s="14">
        <v>5000.0</v>
      </c>
      <c r="K114" s="14">
        <v>4.0</v>
      </c>
      <c r="L114">
        <f t="shared" si="26"/>
        <v>3.781062549</v>
      </c>
      <c r="M114" s="17">
        <f t="shared" si="2"/>
        <v>4.906</v>
      </c>
      <c r="N114">
        <f t="shared" si="3"/>
        <v>1.124937451</v>
      </c>
      <c r="V114" s="17">
        <f t="shared" si="4"/>
        <v>5.0783175</v>
      </c>
      <c r="W114">
        <f t="shared" si="5"/>
        <v>1.297254951</v>
      </c>
      <c r="AF114" s="17">
        <f t="shared" si="6"/>
        <v>3.041137</v>
      </c>
      <c r="AG114">
        <f t="shared" si="7"/>
        <v>-0.7399255495</v>
      </c>
      <c r="AN114" s="16"/>
      <c r="AP114">
        <f t="shared" si="8"/>
        <v>3.06578125</v>
      </c>
      <c r="AQ114">
        <f t="shared" si="9"/>
        <v>-0.7152812995</v>
      </c>
      <c r="AW114" s="16"/>
      <c r="AX114" s="17">
        <f t="shared" si="10"/>
        <v>-0.8747417772</v>
      </c>
      <c r="AY114">
        <f t="shared" si="11"/>
        <v>-4.655804327</v>
      </c>
      <c r="BF114" s="17">
        <f t="shared" si="12"/>
        <v>5.266896846</v>
      </c>
      <c r="BG114">
        <f t="shared" si="13"/>
        <v>1.485834297</v>
      </c>
      <c r="BN114" s="25">
        <f t="shared" si="14"/>
        <v>5.185626679</v>
      </c>
      <c r="BO114">
        <f t="shared" si="17"/>
        <v>1.404564129</v>
      </c>
      <c r="BV114" s="15">
        <f t="shared" si="15"/>
        <v>3.102755477</v>
      </c>
      <c r="BW114">
        <f t="shared" si="16"/>
        <v>-0.6783070725</v>
      </c>
      <c r="CC114" s="16"/>
    </row>
    <row r="115">
      <c r="I115" s="24">
        <v>20.0</v>
      </c>
      <c r="J115" s="14">
        <v>5000.0</v>
      </c>
      <c r="K115" s="14">
        <v>4.0</v>
      </c>
      <c r="L115">
        <f t="shared" si="26"/>
        <v>16.46049907</v>
      </c>
      <c r="M115" s="17">
        <f t="shared" si="2"/>
        <v>15.576</v>
      </c>
      <c r="N115">
        <f t="shared" si="3"/>
        <v>-0.8844990652</v>
      </c>
      <c r="V115" s="17">
        <f t="shared" si="4"/>
        <v>15.7493175</v>
      </c>
      <c r="W115">
        <f t="shared" si="5"/>
        <v>-0.7111815652</v>
      </c>
      <c r="AF115" s="17">
        <f t="shared" si="6"/>
        <v>15.941037</v>
      </c>
      <c r="AG115">
        <f t="shared" si="7"/>
        <v>-0.5194620652</v>
      </c>
      <c r="AN115" s="16"/>
      <c r="AP115">
        <f t="shared" si="8"/>
        <v>16.0607825</v>
      </c>
      <c r="AQ115">
        <f t="shared" si="9"/>
        <v>-0.3997165652</v>
      </c>
      <c r="AW115" s="16"/>
      <c r="AX115" s="17">
        <f t="shared" si="10"/>
        <v>2.452526376</v>
      </c>
      <c r="AY115">
        <f t="shared" si="11"/>
        <v>-14.00797269</v>
      </c>
      <c r="BF115" s="17">
        <f t="shared" si="12"/>
        <v>14.54767254</v>
      </c>
      <c r="BG115">
        <f t="shared" si="13"/>
        <v>-1.912826526</v>
      </c>
      <c r="BN115" s="25">
        <f t="shared" si="14"/>
        <v>14.46671409</v>
      </c>
      <c r="BO115">
        <f t="shared" si="17"/>
        <v>-1.99378498</v>
      </c>
      <c r="BV115" s="15">
        <f t="shared" si="15"/>
        <v>15.33408348</v>
      </c>
      <c r="BW115">
        <f t="shared" si="16"/>
        <v>-1.126415586</v>
      </c>
      <c r="CC115" s="16"/>
    </row>
    <row r="116">
      <c r="I116" s="24">
        <v>30.0</v>
      </c>
      <c r="J116" s="14">
        <v>5000.0</v>
      </c>
      <c r="K116" s="26">
        <v>4.0</v>
      </c>
      <c r="L116">
        <f t="shared" si="26"/>
        <v>24.86240222</v>
      </c>
      <c r="M116" s="17">
        <f t="shared" si="2"/>
        <v>26.246</v>
      </c>
      <c r="N116">
        <f t="shared" si="3"/>
        <v>1.383597777</v>
      </c>
      <c r="V116" s="17">
        <f t="shared" si="4"/>
        <v>26.4203175</v>
      </c>
      <c r="W116">
        <f t="shared" si="5"/>
        <v>1.557915277</v>
      </c>
      <c r="AF116" s="17">
        <f t="shared" si="6"/>
        <v>28.840937</v>
      </c>
      <c r="AG116">
        <f t="shared" si="7"/>
        <v>3.978534777</v>
      </c>
      <c r="AN116" s="16"/>
      <c r="AP116">
        <f t="shared" si="8"/>
        <v>29.05578375</v>
      </c>
      <c r="AQ116">
        <f t="shared" si="9"/>
        <v>4.193381527</v>
      </c>
      <c r="AW116" s="16"/>
      <c r="AX116" s="17">
        <f t="shared" si="10"/>
        <v>6.914580565</v>
      </c>
      <c r="AY116">
        <f t="shared" si="11"/>
        <v>-17.94782166</v>
      </c>
      <c r="BF116" s="17">
        <f t="shared" si="12"/>
        <v>25.37342962</v>
      </c>
      <c r="BG116">
        <f t="shared" si="13"/>
        <v>0.5110273956</v>
      </c>
      <c r="BN116" s="25">
        <f t="shared" si="14"/>
        <v>25.29277893</v>
      </c>
      <c r="BO116">
        <f t="shared" si="17"/>
        <v>0.4303767094</v>
      </c>
      <c r="BV116" s="15">
        <f t="shared" si="15"/>
        <v>27.92191014</v>
      </c>
      <c r="BW116">
        <f t="shared" si="16"/>
        <v>3.059507916</v>
      </c>
      <c r="CC116" s="16"/>
    </row>
    <row r="117">
      <c r="I117" s="24">
        <v>40.0</v>
      </c>
      <c r="J117" s="14">
        <v>5000.0</v>
      </c>
      <c r="K117" s="26">
        <v>4.0</v>
      </c>
      <c r="L117">
        <f t="shared" si="26"/>
        <v>37.04479208</v>
      </c>
      <c r="M117" s="17">
        <f t="shared" si="2"/>
        <v>36.916</v>
      </c>
      <c r="N117">
        <f t="shared" si="3"/>
        <v>-0.1287920754</v>
      </c>
      <c r="V117" s="17">
        <f t="shared" si="4"/>
        <v>37.0913175</v>
      </c>
      <c r="W117">
        <f t="shared" si="5"/>
        <v>0.04652542464</v>
      </c>
      <c r="AF117" s="17">
        <f t="shared" si="6"/>
        <v>41.740837</v>
      </c>
      <c r="AG117">
        <f t="shared" si="7"/>
        <v>4.696044925</v>
      </c>
      <c r="AN117" s="16"/>
      <c r="AP117">
        <f t="shared" si="8"/>
        <v>42.050785</v>
      </c>
      <c r="AQ117">
        <f t="shared" si="9"/>
        <v>5.005992925</v>
      </c>
      <c r="AW117" s="16"/>
      <c r="AX117" s="17">
        <f t="shared" si="10"/>
        <v>12.37534752</v>
      </c>
      <c r="AY117">
        <f t="shared" si="11"/>
        <v>-24.66944455</v>
      </c>
      <c r="BF117" s="17">
        <f t="shared" si="12"/>
        <v>37.34282877</v>
      </c>
      <c r="BG117">
        <f t="shared" si="13"/>
        <v>0.2980366922</v>
      </c>
      <c r="BN117" s="25">
        <f t="shared" si="14"/>
        <v>37.26247793</v>
      </c>
      <c r="BO117">
        <f t="shared" si="17"/>
        <v>0.2176858512</v>
      </c>
      <c r="BV117" s="15">
        <f t="shared" si="15"/>
        <v>40.74698406</v>
      </c>
      <c r="BW117">
        <f t="shared" si="16"/>
        <v>3.702191986</v>
      </c>
      <c r="CC117" s="16"/>
    </row>
    <row r="118">
      <c r="I118" s="24">
        <v>50.0</v>
      </c>
      <c r="J118" s="14">
        <v>5000.0</v>
      </c>
      <c r="K118" s="26">
        <v>4.0</v>
      </c>
      <c r="L118">
        <f t="shared" si="26"/>
        <v>52.68599693</v>
      </c>
      <c r="M118" s="17">
        <f t="shared" si="2"/>
        <v>47.586</v>
      </c>
      <c r="N118">
        <f t="shared" si="3"/>
        <v>-5.099996927</v>
      </c>
      <c r="V118" s="17">
        <f t="shared" si="4"/>
        <v>47.7623175</v>
      </c>
      <c r="W118">
        <f t="shared" si="5"/>
        <v>-4.923679427</v>
      </c>
      <c r="AF118" s="17">
        <f t="shared" si="6"/>
        <v>54.640737</v>
      </c>
      <c r="AG118">
        <f t="shared" si="7"/>
        <v>1.954740073</v>
      </c>
      <c r="AN118" s="16"/>
      <c r="AP118">
        <f t="shared" si="8"/>
        <v>55.04578625</v>
      </c>
      <c r="AQ118">
        <f t="shared" si="9"/>
        <v>2.359789323</v>
      </c>
      <c r="AW118" s="16"/>
      <c r="AX118" s="17">
        <f t="shared" si="10"/>
        <v>18.75001785</v>
      </c>
      <c r="AY118">
        <f t="shared" si="11"/>
        <v>-33.93597908</v>
      </c>
      <c r="BF118" s="17">
        <f t="shared" si="12"/>
        <v>50.24154732</v>
      </c>
      <c r="BG118">
        <f t="shared" si="13"/>
        <v>-2.444449611</v>
      </c>
      <c r="BN118" s="25">
        <f t="shared" si="14"/>
        <v>50.16148711</v>
      </c>
      <c r="BO118">
        <f t="shared" si="17"/>
        <v>-2.524509814</v>
      </c>
      <c r="BV118" s="15">
        <f t="shared" si="15"/>
        <v>53.75141203</v>
      </c>
      <c r="BW118">
        <f t="shared" si="16"/>
        <v>1.065415101</v>
      </c>
      <c r="CC118" s="16"/>
    </row>
    <row r="119">
      <c r="I119" s="24">
        <v>60.0</v>
      </c>
      <c r="J119" s="14">
        <v>5000.0</v>
      </c>
      <c r="K119" s="26">
        <v>4.0</v>
      </c>
      <c r="L119">
        <f t="shared" si="26"/>
        <v>73.44161787</v>
      </c>
      <c r="M119" s="17">
        <f t="shared" si="2"/>
        <v>58.256</v>
      </c>
      <c r="N119">
        <f t="shared" si="3"/>
        <v>-15.18561787</v>
      </c>
      <c r="V119" s="17">
        <f t="shared" si="4"/>
        <v>58.4333175</v>
      </c>
      <c r="W119">
        <f t="shared" si="5"/>
        <v>-15.00830037</v>
      </c>
      <c r="AF119" s="17">
        <f t="shared" si="6"/>
        <v>67.540637</v>
      </c>
      <c r="AG119">
        <f t="shared" si="7"/>
        <v>-5.90098087</v>
      </c>
      <c r="AN119" s="16"/>
      <c r="AP119">
        <f t="shared" si="8"/>
        <v>68.0407875</v>
      </c>
      <c r="AQ119">
        <f t="shared" si="9"/>
        <v>-5.40083037</v>
      </c>
      <c r="AW119" s="16"/>
      <c r="AX119" s="17">
        <f t="shared" si="10"/>
        <v>25.97825676</v>
      </c>
      <c r="AY119">
        <f t="shared" si="11"/>
        <v>-47.46336111</v>
      </c>
      <c r="BF119" s="17">
        <f t="shared" si="12"/>
        <v>63.93272083</v>
      </c>
      <c r="BG119">
        <f t="shared" si="13"/>
        <v>-9.508897042</v>
      </c>
      <c r="BN119" s="25">
        <f t="shared" si="14"/>
        <v>63.8529416</v>
      </c>
      <c r="BO119">
        <f t="shared" si="17"/>
        <v>-9.588676265</v>
      </c>
      <c r="BV119" s="15">
        <f t="shared" si="15"/>
        <v>66.90057813</v>
      </c>
      <c r="BW119">
        <f t="shared" si="16"/>
        <v>-6.541039744</v>
      </c>
      <c r="CC119" s="16"/>
    </row>
    <row r="120">
      <c r="I120" s="24">
        <v>70.0</v>
      </c>
      <c r="J120" s="14">
        <v>5000.0</v>
      </c>
      <c r="K120" s="26">
        <v>4.0</v>
      </c>
      <c r="L120">
        <f t="shared" si="26"/>
        <v>74.33091615</v>
      </c>
      <c r="M120" s="17">
        <f t="shared" si="2"/>
        <v>68.926</v>
      </c>
      <c r="N120">
        <f t="shared" si="3"/>
        <v>-5.40491615</v>
      </c>
      <c r="V120" s="17">
        <f t="shared" si="4"/>
        <v>69.1043175</v>
      </c>
      <c r="W120">
        <f t="shared" si="5"/>
        <v>-5.22659865</v>
      </c>
      <c r="AF120" s="17">
        <f t="shared" si="6"/>
        <v>80.440537</v>
      </c>
      <c r="AG120">
        <f t="shared" si="7"/>
        <v>6.10962085</v>
      </c>
      <c r="AN120" s="16"/>
      <c r="AP120">
        <f t="shared" si="8"/>
        <v>81.03578875</v>
      </c>
      <c r="AQ120">
        <f t="shared" si="9"/>
        <v>6.7048726</v>
      </c>
      <c r="AW120" s="16"/>
      <c r="AX120" s="17">
        <f t="shared" si="10"/>
        <v>34.01390651</v>
      </c>
      <c r="AY120">
        <f t="shared" si="11"/>
        <v>-40.31700964</v>
      </c>
      <c r="BF120" s="17">
        <f t="shared" si="12"/>
        <v>78.32007637</v>
      </c>
      <c r="BG120">
        <f t="shared" si="13"/>
        <v>3.989160224</v>
      </c>
      <c r="BN120" s="25">
        <f t="shared" si="14"/>
        <v>78.24056836</v>
      </c>
      <c r="BO120">
        <f t="shared" si="17"/>
        <v>3.909652211</v>
      </c>
      <c r="BV120" s="15">
        <f t="shared" si="15"/>
        <v>80.17134168</v>
      </c>
      <c r="BW120">
        <f t="shared" si="16"/>
        <v>5.840425525</v>
      </c>
      <c r="CC120" s="16"/>
    </row>
    <row r="121">
      <c r="I121" s="24">
        <v>80.0</v>
      </c>
      <c r="J121" s="14">
        <v>5000.0</v>
      </c>
      <c r="K121" s="26">
        <v>4.0</v>
      </c>
      <c r="L121">
        <f t="shared" si="26"/>
        <v>91.05715281</v>
      </c>
      <c r="M121" s="17">
        <f t="shared" si="2"/>
        <v>79.596</v>
      </c>
      <c r="N121">
        <f t="shared" si="3"/>
        <v>-11.46115281</v>
      </c>
      <c r="V121" s="17">
        <f t="shared" si="4"/>
        <v>79.7753175</v>
      </c>
      <c r="W121">
        <f t="shared" si="5"/>
        <v>-11.28183531</v>
      </c>
      <c r="AF121" s="17">
        <f t="shared" si="6"/>
        <v>93.340437</v>
      </c>
      <c r="AG121">
        <f t="shared" si="7"/>
        <v>2.283284189</v>
      </c>
      <c r="AN121" s="16"/>
      <c r="AP121">
        <f t="shared" si="8"/>
        <v>94.03079</v>
      </c>
      <c r="AQ121">
        <f t="shared" si="9"/>
        <v>2.973637189</v>
      </c>
      <c r="AW121" s="16"/>
      <c r="AX121" s="17">
        <f t="shared" si="10"/>
        <v>42.81997126</v>
      </c>
      <c r="AY121">
        <f t="shared" si="11"/>
        <v>-48.23718155</v>
      </c>
      <c r="BF121" s="17">
        <f t="shared" si="12"/>
        <v>93.33159142</v>
      </c>
      <c r="BG121">
        <f t="shared" si="13"/>
        <v>2.274438606</v>
      </c>
      <c r="BN121" s="25">
        <f t="shared" si="14"/>
        <v>93.25234488</v>
      </c>
      <c r="BO121">
        <f t="shared" si="17"/>
        <v>2.195192071</v>
      </c>
      <c r="BV121" s="15">
        <f t="shared" si="15"/>
        <v>93.54709831</v>
      </c>
      <c r="BW121">
        <f t="shared" si="16"/>
        <v>2.489945503</v>
      </c>
      <c r="CC121" s="16"/>
    </row>
    <row r="122">
      <c r="I122" s="24">
        <v>90.0</v>
      </c>
      <c r="J122" s="14">
        <v>5000.0</v>
      </c>
      <c r="K122" s="27">
        <v>4.0</v>
      </c>
      <c r="L122">
        <f t="shared" si="26"/>
        <v>113.1332049</v>
      </c>
      <c r="M122" s="17">
        <f t="shared" si="2"/>
        <v>90.266</v>
      </c>
      <c r="N122">
        <f t="shared" si="3"/>
        <v>-22.86720489</v>
      </c>
      <c r="V122" s="17">
        <f t="shared" si="4"/>
        <v>90.4463175</v>
      </c>
      <c r="W122">
        <f t="shared" si="5"/>
        <v>-22.68688739</v>
      </c>
      <c r="AF122" s="17">
        <f t="shared" si="6"/>
        <v>106.240337</v>
      </c>
      <c r="AG122">
        <f t="shared" si="7"/>
        <v>-6.892867893</v>
      </c>
      <c r="AN122" s="16"/>
      <c r="AP122">
        <f t="shared" si="8"/>
        <v>107.0257913</v>
      </c>
      <c r="AQ122">
        <f t="shared" si="9"/>
        <v>-6.107413643</v>
      </c>
      <c r="AW122" s="16"/>
      <c r="AX122" s="17">
        <f t="shared" si="10"/>
        <v>52.36581652</v>
      </c>
      <c r="AY122">
        <f t="shared" si="11"/>
        <v>-60.76738838</v>
      </c>
      <c r="BF122" s="17">
        <f t="shared" si="12"/>
        <v>108.9110215</v>
      </c>
      <c r="BG122">
        <f t="shared" si="13"/>
        <v>-4.222183374</v>
      </c>
      <c r="BN122" s="25">
        <f t="shared" si="14"/>
        <v>108.8320268</v>
      </c>
      <c r="BO122">
        <f t="shared" si="17"/>
        <v>-4.301178048</v>
      </c>
      <c r="BV122" s="15">
        <f t="shared" si="15"/>
        <v>107.0153323</v>
      </c>
      <c r="BW122">
        <f t="shared" si="16"/>
        <v>-6.117872596</v>
      </c>
      <c r="CC122" s="16"/>
    </row>
    <row r="123">
      <c r="I123" s="24">
        <v>100.0</v>
      </c>
      <c r="J123" s="14">
        <v>5000.0</v>
      </c>
      <c r="K123" s="27">
        <v>4.0</v>
      </c>
      <c r="L123">
        <f t="shared" si="26"/>
        <v>136.193766</v>
      </c>
      <c r="M123" s="17">
        <f t="shared" si="2"/>
        <v>100.936</v>
      </c>
      <c r="N123">
        <f t="shared" si="3"/>
        <v>-35.25776598</v>
      </c>
      <c r="V123" s="17">
        <f t="shared" si="4"/>
        <v>101.1173175</v>
      </c>
      <c r="W123">
        <f t="shared" si="5"/>
        <v>-35.07644848</v>
      </c>
      <c r="AF123" s="17">
        <f t="shared" si="6"/>
        <v>119.140237</v>
      </c>
      <c r="AG123">
        <f t="shared" si="7"/>
        <v>-17.05352898</v>
      </c>
      <c r="AN123" s="16"/>
      <c r="AP123">
        <f t="shared" si="8"/>
        <v>120.0207925</v>
      </c>
      <c r="AQ123">
        <f t="shared" si="9"/>
        <v>-16.17297348</v>
      </c>
      <c r="AW123" s="16"/>
      <c r="AX123" s="17">
        <f t="shared" si="10"/>
        <v>62.62545584</v>
      </c>
      <c r="AY123">
        <f t="shared" si="11"/>
        <v>-73.56831014</v>
      </c>
      <c r="BF123" s="17">
        <f t="shared" si="12"/>
        <v>125.0130278</v>
      </c>
      <c r="BG123">
        <f t="shared" si="13"/>
        <v>-11.1807382</v>
      </c>
      <c r="BN123" s="25">
        <f t="shared" si="14"/>
        <v>124.9342755</v>
      </c>
      <c r="BO123">
        <f t="shared" si="17"/>
        <v>-11.25949049</v>
      </c>
      <c r="BV123" s="15">
        <f t="shared" si="15"/>
        <v>120.5662605</v>
      </c>
      <c r="BW123">
        <f t="shared" si="16"/>
        <v>-15.62750548</v>
      </c>
      <c r="CC123" s="16"/>
    </row>
    <row r="124">
      <c r="I124" s="24">
        <v>4.0</v>
      </c>
      <c r="J124" s="14">
        <v>5000.0</v>
      </c>
      <c r="K124" s="14">
        <v>5.0</v>
      </c>
      <c r="L124">
        <f t="shared" ref="L124:L135" si="27">F34</f>
        <v>1.003811554</v>
      </c>
      <c r="M124" s="17">
        <f t="shared" si="2"/>
        <v>-1.727</v>
      </c>
      <c r="N124">
        <f t="shared" si="3"/>
        <v>-2.730811554</v>
      </c>
      <c r="V124" s="17">
        <f t="shared" si="4"/>
        <v>-1.187404</v>
      </c>
      <c r="W124">
        <f t="shared" si="5"/>
        <v>-2.191215554</v>
      </c>
      <c r="AF124" s="17">
        <f t="shared" si="6"/>
        <v>-4.7228504</v>
      </c>
      <c r="AG124">
        <f t="shared" si="7"/>
        <v>-5.726661954</v>
      </c>
      <c r="AN124" s="16"/>
      <c r="AP124">
        <f t="shared" si="8"/>
        <v>-4.7442996</v>
      </c>
      <c r="AQ124">
        <f t="shared" si="9"/>
        <v>-5.748111154</v>
      </c>
      <c r="AW124" s="16"/>
      <c r="AX124" s="17">
        <f t="shared" si="10"/>
        <v>-2.247023252</v>
      </c>
      <c r="AY124">
        <f t="shared" si="11"/>
        <v>-3.250834806</v>
      </c>
      <c r="BF124" s="17">
        <f t="shared" si="12"/>
        <v>0.808714747</v>
      </c>
      <c r="BG124">
        <f t="shared" si="13"/>
        <v>-0.1950968073</v>
      </c>
      <c r="BN124" s="25">
        <f t="shared" si="14"/>
        <v>0.7550535301</v>
      </c>
      <c r="BO124">
        <f t="shared" si="17"/>
        <v>-0.2487580241</v>
      </c>
      <c r="BV124" s="15">
        <f t="shared" si="15"/>
        <v>-3.930036743</v>
      </c>
      <c r="BW124">
        <f t="shared" si="16"/>
        <v>-4.933848297</v>
      </c>
      <c r="CC124" s="16"/>
    </row>
    <row r="125">
      <c r="I125" s="24">
        <v>8.0</v>
      </c>
      <c r="J125" s="14">
        <v>5000.0</v>
      </c>
      <c r="K125" s="14">
        <v>5.0</v>
      </c>
      <c r="L125">
        <f t="shared" si="27"/>
        <v>1.453168955</v>
      </c>
      <c r="M125" s="17">
        <f t="shared" si="2"/>
        <v>2.541</v>
      </c>
      <c r="N125">
        <f t="shared" si="3"/>
        <v>1.087831045</v>
      </c>
      <c r="V125" s="17">
        <f t="shared" si="4"/>
        <v>3.080996</v>
      </c>
      <c r="W125">
        <f t="shared" si="5"/>
        <v>1.627827045</v>
      </c>
      <c r="AF125" s="17">
        <f t="shared" si="6"/>
        <v>0.4371096</v>
      </c>
      <c r="AG125">
        <f t="shared" si="7"/>
        <v>-1.016059355</v>
      </c>
      <c r="AN125" s="16"/>
      <c r="AP125">
        <f t="shared" si="8"/>
        <v>0.4406208</v>
      </c>
      <c r="AQ125">
        <f t="shared" si="9"/>
        <v>-1.012548155</v>
      </c>
      <c r="AW125" s="16"/>
      <c r="AX125" s="17">
        <f t="shared" si="10"/>
        <v>-1.412706183</v>
      </c>
      <c r="AY125">
        <f t="shared" si="11"/>
        <v>-2.865875138</v>
      </c>
      <c r="BF125" s="17">
        <f t="shared" si="12"/>
        <v>3.638092078</v>
      </c>
      <c r="BG125">
        <f t="shared" si="13"/>
        <v>2.184923123</v>
      </c>
      <c r="BN125" s="25">
        <f t="shared" si="14"/>
        <v>3.584551818</v>
      </c>
      <c r="BO125">
        <f t="shared" si="17"/>
        <v>2.131382863</v>
      </c>
      <c r="BV125" s="15">
        <f t="shared" si="15"/>
        <v>0.7221256081</v>
      </c>
      <c r="BW125">
        <f t="shared" si="16"/>
        <v>-0.7310433472</v>
      </c>
      <c r="CC125" s="16"/>
    </row>
    <row r="126">
      <c r="I126" s="24">
        <v>10.0</v>
      </c>
      <c r="J126" s="14">
        <v>5000.0</v>
      </c>
      <c r="K126" s="14">
        <v>5.0</v>
      </c>
      <c r="L126">
        <f t="shared" si="27"/>
        <v>3.172133103</v>
      </c>
      <c r="M126" s="17">
        <f t="shared" si="2"/>
        <v>4.675</v>
      </c>
      <c r="N126">
        <f t="shared" si="3"/>
        <v>1.502866897</v>
      </c>
      <c r="V126" s="17">
        <f t="shared" si="4"/>
        <v>5.215196</v>
      </c>
      <c r="W126">
        <f t="shared" si="5"/>
        <v>2.043062897</v>
      </c>
      <c r="AF126" s="17">
        <f t="shared" si="6"/>
        <v>3.0170896</v>
      </c>
      <c r="AG126">
        <f t="shared" si="7"/>
        <v>-0.1550435033</v>
      </c>
      <c r="AN126" s="16"/>
      <c r="AP126">
        <f t="shared" si="8"/>
        <v>3.033081</v>
      </c>
      <c r="AQ126">
        <f t="shared" si="9"/>
        <v>-0.1390521033</v>
      </c>
      <c r="AW126" s="16"/>
      <c r="AX126" s="17">
        <f t="shared" si="10"/>
        <v>-0.9035352772</v>
      </c>
      <c r="AY126">
        <f t="shared" si="11"/>
        <v>-4.075668381</v>
      </c>
      <c r="BF126" s="17">
        <f t="shared" si="12"/>
        <v>5.239105096</v>
      </c>
      <c r="BG126">
        <f t="shared" si="13"/>
        <v>2.066971993</v>
      </c>
      <c r="BN126" s="25">
        <f t="shared" si="14"/>
        <v>5.185626679</v>
      </c>
      <c r="BO126">
        <f t="shared" si="17"/>
        <v>2.013493575</v>
      </c>
      <c r="BV126" s="15">
        <f t="shared" si="15"/>
        <v>3.102755477</v>
      </c>
      <c r="BW126">
        <f t="shared" si="16"/>
        <v>-0.06937762632</v>
      </c>
      <c r="CC126" s="16"/>
    </row>
    <row r="127">
      <c r="I127" s="24">
        <v>20.0</v>
      </c>
      <c r="J127" s="14">
        <v>5000.0</v>
      </c>
      <c r="K127" s="14">
        <v>5.0</v>
      </c>
      <c r="L127">
        <f t="shared" si="27"/>
        <v>20.08574859</v>
      </c>
      <c r="M127" s="17">
        <f t="shared" si="2"/>
        <v>15.345</v>
      </c>
      <c r="N127">
        <f t="shared" si="3"/>
        <v>-4.740748595</v>
      </c>
      <c r="V127" s="17">
        <f t="shared" si="4"/>
        <v>15.886196</v>
      </c>
      <c r="W127">
        <f t="shared" si="5"/>
        <v>-4.199552595</v>
      </c>
      <c r="AF127" s="17">
        <f t="shared" si="6"/>
        <v>15.9169896</v>
      </c>
      <c r="AG127">
        <f t="shared" si="7"/>
        <v>-4.168758995</v>
      </c>
      <c r="AN127" s="16"/>
      <c r="AP127">
        <f t="shared" si="8"/>
        <v>15.995382</v>
      </c>
      <c r="AQ127">
        <f t="shared" si="9"/>
        <v>-4.090366595</v>
      </c>
      <c r="AW127" s="16"/>
      <c r="AX127" s="17">
        <f t="shared" si="10"/>
        <v>2.423732876</v>
      </c>
      <c r="AY127">
        <f t="shared" si="11"/>
        <v>-17.66201572</v>
      </c>
      <c r="BF127" s="17">
        <f t="shared" si="12"/>
        <v>14.51988079</v>
      </c>
      <c r="BG127">
        <f t="shared" si="13"/>
        <v>-5.565867805</v>
      </c>
      <c r="BN127" s="25">
        <f t="shared" si="14"/>
        <v>14.46671409</v>
      </c>
      <c r="BO127">
        <f t="shared" si="17"/>
        <v>-5.619034509</v>
      </c>
      <c r="BV127" s="15">
        <f t="shared" si="15"/>
        <v>15.33408348</v>
      </c>
      <c r="BW127">
        <f t="shared" si="16"/>
        <v>-4.751665115</v>
      </c>
      <c r="CC127" s="16"/>
    </row>
    <row r="128">
      <c r="I128" s="24">
        <v>30.0</v>
      </c>
      <c r="J128" s="14">
        <v>5000.0</v>
      </c>
      <c r="K128" s="26">
        <v>5.0</v>
      </c>
      <c r="L128">
        <f t="shared" si="27"/>
        <v>19.86961908</v>
      </c>
      <c r="M128" s="17">
        <f t="shared" si="2"/>
        <v>26.015</v>
      </c>
      <c r="N128">
        <f t="shared" si="3"/>
        <v>6.145380916</v>
      </c>
      <c r="V128" s="17">
        <f t="shared" si="4"/>
        <v>26.557196</v>
      </c>
      <c r="W128">
        <f t="shared" si="5"/>
        <v>6.687576916</v>
      </c>
      <c r="AF128" s="17">
        <f t="shared" si="6"/>
        <v>28.8168896</v>
      </c>
      <c r="AG128">
        <f t="shared" si="7"/>
        <v>8.947270516</v>
      </c>
      <c r="AN128" s="16"/>
      <c r="AP128">
        <f t="shared" si="8"/>
        <v>28.957683</v>
      </c>
      <c r="AQ128">
        <f t="shared" si="9"/>
        <v>9.088063916</v>
      </c>
      <c r="AW128" s="16"/>
      <c r="AX128" s="17">
        <f t="shared" si="10"/>
        <v>6.885787065</v>
      </c>
      <c r="AY128">
        <f t="shared" si="11"/>
        <v>-12.98383202</v>
      </c>
      <c r="BF128" s="17">
        <f t="shared" si="12"/>
        <v>25.34563787</v>
      </c>
      <c r="BG128">
        <f t="shared" si="13"/>
        <v>5.476018784</v>
      </c>
      <c r="BN128" s="25">
        <f t="shared" si="14"/>
        <v>25.29277893</v>
      </c>
      <c r="BO128">
        <f t="shared" si="17"/>
        <v>5.423159848</v>
      </c>
      <c r="BV128" s="15">
        <f t="shared" si="15"/>
        <v>27.92191014</v>
      </c>
      <c r="BW128">
        <f t="shared" si="16"/>
        <v>8.052291055</v>
      </c>
      <c r="CC128" s="16"/>
    </row>
    <row r="129">
      <c r="I129" s="24">
        <v>40.0</v>
      </c>
      <c r="J129" s="14">
        <v>5000.0</v>
      </c>
      <c r="K129" s="26">
        <v>5.0</v>
      </c>
      <c r="L129">
        <f t="shared" si="27"/>
        <v>32.32860244</v>
      </c>
      <c r="M129" s="17">
        <f t="shared" si="2"/>
        <v>36.685</v>
      </c>
      <c r="N129">
        <f t="shared" si="3"/>
        <v>4.356397557</v>
      </c>
      <c r="V129" s="17">
        <f t="shared" si="4"/>
        <v>37.228196</v>
      </c>
      <c r="W129">
        <f t="shared" si="5"/>
        <v>4.899593557</v>
      </c>
      <c r="AF129" s="17">
        <f t="shared" si="6"/>
        <v>41.7167896</v>
      </c>
      <c r="AG129">
        <f t="shared" si="7"/>
        <v>9.388187157</v>
      </c>
      <c r="AN129" s="16"/>
      <c r="AP129">
        <f t="shared" si="8"/>
        <v>41.919984</v>
      </c>
      <c r="AQ129">
        <f t="shared" si="9"/>
        <v>9.591381557</v>
      </c>
      <c r="AW129" s="16"/>
      <c r="AX129" s="17">
        <f t="shared" si="10"/>
        <v>12.34655402</v>
      </c>
      <c r="AY129">
        <f t="shared" si="11"/>
        <v>-19.98204842</v>
      </c>
      <c r="BF129" s="17">
        <f t="shared" si="12"/>
        <v>37.31503702</v>
      </c>
      <c r="BG129">
        <f t="shared" si="13"/>
        <v>4.986434575</v>
      </c>
      <c r="BN129" s="25">
        <f t="shared" si="14"/>
        <v>37.26247793</v>
      </c>
      <c r="BO129">
        <f t="shared" si="17"/>
        <v>4.933875484</v>
      </c>
      <c r="BV129" s="15">
        <f t="shared" si="15"/>
        <v>40.74698406</v>
      </c>
      <c r="BW129">
        <f t="shared" si="16"/>
        <v>8.418381619</v>
      </c>
      <c r="CC129" s="16"/>
    </row>
    <row r="130">
      <c r="I130" s="24">
        <v>50.0</v>
      </c>
      <c r="J130" s="14">
        <v>5000.0</v>
      </c>
      <c r="K130" s="26">
        <v>5.0</v>
      </c>
      <c r="L130">
        <f t="shared" si="27"/>
        <v>51.34839307</v>
      </c>
      <c r="M130" s="17">
        <f t="shared" si="2"/>
        <v>47.355</v>
      </c>
      <c r="N130">
        <f t="shared" si="3"/>
        <v>-3.993393069</v>
      </c>
      <c r="V130" s="17">
        <f t="shared" si="4"/>
        <v>47.899196</v>
      </c>
      <c r="W130">
        <f t="shared" si="5"/>
        <v>-3.449197069</v>
      </c>
      <c r="AF130" s="17">
        <f t="shared" si="6"/>
        <v>54.6166896</v>
      </c>
      <c r="AG130">
        <f t="shared" si="7"/>
        <v>3.268296531</v>
      </c>
      <c r="AN130" s="16"/>
      <c r="AP130">
        <f t="shared" si="8"/>
        <v>54.882285</v>
      </c>
      <c r="AQ130">
        <f t="shared" si="9"/>
        <v>3.533891931</v>
      </c>
      <c r="AW130" s="16"/>
      <c r="AX130" s="17">
        <f t="shared" si="10"/>
        <v>18.72122435</v>
      </c>
      <c r="AY130">
        <f t="shared" si="11"/>
        <v>-32.62716872</v>
      </c>
      <c r="BF130" s="17">
        <f t="shared" si="12"/>
        <v>50.21375557</v>
      </c>
      <c r="BG130">
        <f t="shared" si="13"/>
        <v>-1.134637502</v>
      </c>
      <c r="BN130" s="25">
        <f t="shared" si="14"/>
        <v>50.16148711</v>
      </c>
      <c r="BO130">
        <f t="shared" si="17"/>
        <v>-1.186905956</v>
      </c>
      <c r="BV130" s="15">
        <f t="shared" si="15"/>
        <v>53.75141203</v>
      </c>
      <c r="BW130">
        <f t="shared" si="16"/>
        <v>2.40301896</v>
      </c>
      <c r="CC130" s="16"/>
    </row>
    <row r="131">
      <c r="I131" s="24">
        <v>60.0</v>
      </c>
      <c r="J131" s="14">
        <v>5000.0</v>
      </c>
      <c r="K131" s="26">
        <v>5.0</v>
      </c>
      <c r="L131">
        <f t="shared" si="27"/>
        <v>61.25319434</v>
      </c>
      <c r="M131" s="17">
        <f t="shared" si="2"/>
        <v>58.025</v>
      </c>
      <c r="N131">
        <f t="shared" si="3"/>
        <v>-3.228194341</v>
      </c>
      <c r="V131" s="17">
        <f t="shared" si="4"/>
        <v>58.570196</v>
      </c>
      <c r="W131">
        <f t="shared" si="5"/>
        <v>-2.682998341</v>
      </c>
      <c r="AF131" s="17">
        <f t="shared" si="6"/>
        <v>67.5165896</v>
      </c>
      <c r="AG131">
        <f t="shared" si="7"/>
        <v>6.263395259</v>
      </c>
      <c r="AN131" s="16"/>
      <c r="AP131">
        <f t="shared" si="8"/>
        <v>67.844586</v>
      </c>
      <c r="AQ131">
        <f t="shared" si="9"/>
        <v>6.591391659</v>
      </c>
      <c r="AW131" s="16"/>
      <c r="AX131" s="17">
        <f t="shared" si="10"/>
        <v>25.94946326</v>
      </c>
      <c r="AY131">
        <f t="shared" si="11"/>
        <v>-35.30373108</v>
      </c>
      <c r="BF131" s="17">
        <f t="shared" si="12"/>
        <v>63.90492908</v>
      </c>
      <c r="BG131">
        <f t="shared" si="13"/>
        <v>2.651734737</v>
      </c>
      <c r="BN131" s="25">
        <f t="shared" si="14"/>
        <v>63.8529416</v>
      </c>
      <c r="BO131">
        <f t="shared" si="17"/>
        <v>2.599747264</v>
      </c>
      <c r="BV131" s="15">
        <f t="shared" si="15"/>
        <v>66.90057813</v>
      </c>
      <c r="BW131">
        <f t="shared" si="16"/>
        <v>5.647383784</v>
      </c>
      <c r="CC131" s="16"/>
    </row>
    <row r="132">
      <c r="I132" s="24">
        <v>70.0</v>
      </c>
      <c r="J132" s="14">
        <v>5000.0</v>
      </c>
      <c r="K132" s="26">
        <v>5.0</v>
      </c>
      <c r="L132">
        <f t="shared" si="27"/>
        <v>75.26039368</v>
      </c>
      <c r="M132" s="17">
        <f t="shared" si="2"/>
        <v>68.695</v>
      </c>
      <c r="N132">
        <f t="shared" si="3"/>
        <v>-6.565393684</v>
      </c>
      <c r="V132" s="17">
        <f t="shared" si="4"/>
        <v>69.241196</v>
      </c>
      <c r="W132">
        <f t="shared" si="5"/>
        <v>-6.019197684</v>
      </c>
      <c r="AF132" s="17">
        <f t="shared" si="6"/>
        <v>80.4164896</v>
      </c>
      <c r="AG132">
        <f t="shared" si="7"/>
        <v>5.156095916</v>
      </c>
      <c r="AN132" s="16"/>
      <c r="AP132">
        <f t="shared" si="8"/>
        <v>80.806887</v>
      </c>
      <c r="AQ132">
        <f t="shared" si="9"/>
        <v>5.546493316</v>
      </c>
      <c r="AW132" s="16"/>
      <c r="AX132" s="17">
        <f t="shared" si="10"/>
        <v>33.98511301</v>
      </c>
      <c r="AY132">
        <f t="shared" si="11"/>
        <v>-41.27528068</v>
      </c>
      <c r="BF132" s="17">
        <f t="shared" si="12"/>
        <v>78.29228462</v>
      </c>
      <c r="BG132">
        <f t="shared" si="13"/>
        <v>3.03189094</v>
      </c>
      <c r="BN132" s="25">
        <f t="shared" si="14"/>
        <v>78.24056836</v>
      </c>
      <c r="BO132">
        <f t="shared" si="17"/>
        <v>2.980174677</v>
      </c>
      <c r="BV132" s="15">
        <f t="shared" si="15"/>
        <v>80.17134168</v>
      </c>
      <c r="BW132">
        <f t="shared" si="16"/>
        <v>4.910947991</v>
      </c>
      <c r="CC132" s="16"/>
    </row>
    <row r="133">
      <c r="I133" s="24">
        <v>80.0</v>
      </c>
      <c r="J133" s="14">
        <v>5000.0</v>
      </c>
      <c r="K133" s="26">
        <v>5.0</v>
      </c>
      <c r="L133">
        <f t="shared" si="27"/>
        <v>82.80916557</v>
      </c>
      <c r="M133" s="17">
        <f t="shared" si="2"/>
        <v>79.365</v>
      </c>
      <c r="N133">
        <f t="shared" si="3"/>
        <v>-3.444165568</v>
      </c>
      <c r="V133" s="17">
        <f t="shared" si="4"/>
        <v>79.912196</v>
      </c>
      <c r="W133">
        <f t="shared" si="5"/>
        <v>-2.896969568</v>
      </c>
      <c r="AF133" s="17">
        <f t="shared" si="6"/>
        <v>93.3163896</v>
      </c>
      <c r="AG133">
        <f t="shared" si="7"/>
        <v>10.50722403</v>
      </c>
      <c r="AN133" s="16"/>
      <c r="AP133">
        <f t="shared" si="8"/>
        <v>93.769188</v>
      </c>
      <c r="AQ133">
        <f t="shared" si="9"/>
        <v>10.96002243</v>
      </c>
      <c r="AW133" s="16"/>
      <c r="AX133" s="17">
        <f t="shared" si="10"/>
        <v>42.79117776</v>
      </c>
      <c r="AY133">
        <f t="shared" si="11"/>
        <v>-40.01798781</v>
      </c>
      <c r="BF133" s="17">
        <f t="shared" si="12"/>
        <v>93.30379967</v>
      </c>
      <c r="BG133">
        <f t="shared" si="13"/>
        <v>10.4946341</v>
      </c>
      <c r="BN133" s="25">
        <f t="shared" si="14"/>
        <v>93.25234488</v>
      </c>
      <c r="BO133">
        <f t="shared" si="17"/>
        <v>10.44317931</v>
      </c>
      <c r="BV133" s="15">
        <f t="shared" si="15"/>
        <v>93.54709831</v>
      </c>
      <c r="BW133">
        <f t="shared" si="16"/>
        <v>10.73793275</v>
      </c>
      <c r="CC133" s="16"/>
    </row>
    <row r="134">
      <c r="I134" s="24">
        <v>90.0</v>
      </c>
      <c r="J134" s="14">
        <v>5000.0</v>
      </c>
      <c r="K134" s="27">
        <v>5.0</v>
      </c>
      <c r="L134">
        <f t="shared" si="27"/>
        <v>106.4022552</v>
      </c>
      <c r="M134" s="17">
        <f t="shared" si="2"/>
        <v>90.035</v>
      </c>
      <c r="N134">
        <f t="shared" si="3"/>
        <v>-16.36725523</v>
      </c>
      <c r="V134" s="17">
        <f t="shared" si="4"/>
        <v>90.583196</v>
      </c>
      <c r="W134">
        <f t="shared" si="5"/>
        <v>-15.81905923</v>
      </c>
      <c r="AF134" s="17">
        <f t="shared" si="6"/>
        <v>106.2162896</v>
      </c>
      <c r="AG134">
        <f t="shared" si="7"/>
        <v>-0.185965631</v>
      </c>
      <c r="AN134" s="16"/>
      <c r="AP134">
        <f t="shared" si="8"/>
        <v>106.731489</v>
      </c>
      <c r="AQ134">
        <f t="shared" si="9"/>
        <v>0.329233769</v>
      </c>
      <c r="AW134" s="16"/>
      <c r="AX134" s="17">
        <f t="shared" si="10"/>
        <v>52.33702302</v>
      </c>
      <c r="AY134">
        <f t="shared" si="11"/>
        <v>-54.06523221</v>
      </c>
      <c r="BF134" s="17">
        <f t="shared" si="12"/>
        <v>108.8832298</v>
      </c>
      <c r="BG134">
        <f t="shared" si="13"/>
        <v>2.480974538</v>
      </c>
      <c r="BN134" s="25">
        <f t="shared" si="14"/>
        <v>108.8320268</v>
      </c>
      <c r="BO134">
        <f t="shared" si="17"/>
        <v>2.429771614</v>
      </c>
      <c r="BV134" s="15">
        <f t="shared" si="15"/>
        <v>107.0153323</v>
      </c>
      <c r="BW134">
        <f t="shared" si="16"/>
        <v>0.6130770664</v>
      </c>
      <c r="CC134" s="16"/>
    </row>
    <row r="135">
      <c r="I135" s="24">
        <v>100.0</v>
      </c>
      <c r="J135" s="14">
        <v>5000.0</v>
      </c>
      <c r="K135" s="14">
        <v>6.0</v>
      </c>
      <c r="L135">
        <f t="shared" si="27"/>
        <v>114.5568995</v>
      </c>
      <c r="M135" s="17">
        <f t="shared" si="2"/>
        <v>100.474</v>
      </c>
      <c r="N135">
        <f t="shared" si="3"/>
        <v>-14.08289952</v>
      </c>
      <c r="V135" s="17">
        <f t="shared" si="4"/>
        <v>101.3454483</v>
      </c>
      <c r="W135">
        <f t="shared" si="5"/>
        <v>-13.21145118</v>
      </c>
      <c r="AF135" s="17">
        <f t="shared" si="6"/>
        <v>119.100158</v>
      </c>
      <c r="AG135">
        <f t="shared" si="7"/>
        <v>4.543258485</v>
      </c>
      <c r="AN135" s="16"/>
      <c r="AP135">
        <f t="shared" si="8"/>
        <v>119.4757883</v>
      </c>
      <c r="AQ135">
        <f t="shared" si="9"/>
        <v>4.918888818</v>
      </c>
      <c r="AW135" s="16"/>
      <c r="AX135" s="17">
        <f t="shared" si="10"/>
        <v>62.57746667</v>
      </c>
      <c r="AY135">
        <f t="shared" si="11"/>
        <v>-51.97943284</v>
      </c>
      <c r="BF135" s="17">
        <f t="shared" si="12"/>
        <v>124.9667082</v>
      </c>
      <c r="BG135">
        <f t="shared" si="13"/>
        <v>10.40980868</v>
      </c>
      <c r="BN135" s="25">
        <f t="shared" si="14"/>
        <v>124.9342755</v>
      </c>
      <c r="BO135">
        <f t="shared" si="17"/>
        <v>10.37737598</v>
      </c>
      <c r="BV135" s="15">
        <f t="shared" si="15"/>
        <v>120.5662605</v>
      </c>
      <c r="BW135">
        <f t="shared" si="16"/>
        <v>6.009360984</v>
      </c>
      <c r="CC135" s="16"/>
    </row>
    <row r="136">
      <c r="I136" s="24">
        <v>4.0</v>
      </c>
      <c r="J136" s="14">
        <v>5000.0</v>
      </c>
      <c r="K136" s="14">
        <v>6.0</v>
      </c>
      <c r="L136">
        <f t="shared" ref="L136:L147" si="28">H34</f>
        <v>1.414213562</v>
      </c>
      <c r="M136" s="17">
        <f t="shared" si="2"/>
        <v>-1.958</v>
      </c>
      <c r="N136">
        <f t="shared" si="3"/>
        <v>-3.372213562</v>
      </c>
      <c r="V136" s="17">
        <f t="shared" si="4"/>
        <v>-1.096151667</v>
      </c>
      <c r="W136">
        <f t="shared" si="5"/>
        <v>-2.510365229</v>
      </c>
      <c r="AF136" s="17">
        <f t="shared" si="6"/>
        <v>-4.738882</v>
      </c>
      <c r="AG136">
        <f t="shared" si="7"/>
        <v>-6.153095562</v>
      </c>
      <c r="AN136" s="16"/>
      <c r="AP136">
        <f t="shared" si="8"/>
        <v>-4.753019667</v>
      </c>
      <c r="AQ136">
        <f t="shared" si="9"/>
        <v>-6.167233229</v>
      </c>
      <c r="AW136" s="16"/>
      <c r="AX136" s="17">
        <f t="shared" si="10"/>
        <v>-2.266218918</v>
      </c>
      <c r="AY136">
        <f t="shared" si="11"/>
        <v>-3.680432481</v>
      </c>
      <c r="BF136" s="17">
        <f t="shared" si="12"/>
        <v>0.7901869137</v>
      </c>
      <c r="BG136">
        <f t="shared" si="13"/>
        <v>-0.6240266487</v>
      </c>
      <c r="BN136" s="25">
        <f t="shared" si="14"/>
        <v>0.7550535301</v>
      </c>
      <c r="BO136">
        <f t="shared" si="17"/>
        <v>-0.6591600322</v>
      </c>
      <c r="BV136" s="15">
        <f t="shared" si="15"/>
        <v>-3.930036743</v>
      </c>
      <c r="BW136">
        <f t="shared" si="16"/>
        <v>-5.344250305</v>
      </c>
      <c r="CC136" s="16"/>
    </row>
    <row r="137">
      <c r="I137" s="24">
        <v>8.0</v>
      </c>
      <c r="J137" s="14">
        <v>5000.0</v>
      </c>
      <c r="K137" s="14">
        <v>6.0</v>
      </c>
      <c r="L137">
        <f t="shared" si="28"/>
        <v>3.536723492</v>
      </c>
      <c r="M137" s="17">
        <f t="shared" si="2"/>
        <v>2.31</v>
      </c>
      <c r="N137">
        <f t="shared" si="3"/>
        <v>-1.226723492</v>
      </c>
      <c r="V137" s="17">
        <f t="shared" si="4"/>
        <v>3.172248333</v>
      </c>
      <c r="W137">
        <f t="shared" si="5"/>
        <v>-0.3644751589</v>
      </c>
      <c r="AF137" s="17">
        <f t="shared" si="6"/>
        <v>0.421078</v>
      </c>
      <c r="AG137">
        <f t="shared" si="7"/>
        <v>-3.115645492</v>
      </c>
      <c r="AN137" s="16"/>
      <c r="AP137">
        <f t="shared" si="8"/>
        <v>0.4231806667</v>
      </c>
      <c r="AQ137">
        <f t="shared" si="9"/>
        <v>-3.113542826</v>
      </c>
      <c r="AW137" s="16"/>
      <c r="AX137" s="17">
        <f t="shared" si="10"/>
        <v>-1.43190185</v>
      </c>
      <c r="AY137">
        <f t="shared" si="11"/>
        <v>-4.968625342</v>
      </c>
      <c r="BF137" s="17">
        <f t="shared" si="12"/>
        <v>3.619564245</v>
      </c>
      <c r="BG137">
        <f t="shared" si="13"/>
        <v>0.08284075284</v>
      </c>
      <c r="BN137" s="25">
        <f t="shared" si="14"/>
        <v>3.584551818</v>
      </c>
      <c r="BO137">
        <f t="shared" si="17"/>
        <v>0.04782832602</v>
      </c>
      <c r="BV137" s="15">
        <f t="shared" si="15"/>
        <v>0.7221256081</v>
      </c>
      <c r="BW137">
        <f t="shared" si="16"/>
        <v>-2.814597884</v>
      </c>
      <c r="CC137" s="16"/>
    </row>
    <row r="138">
      <c r="I138" s="24">
        <v>10.0</v>
      </c>
      <c r="J138" s="14">
        <v>5000.0</v>
      </c>
      <c r="K138" s="14">
        <v>6.0</v>
      </c>
      <c r="L138">
        <f t="shared" si="28"/>
        <v>4.609904762</v>
      </c>
      <c r="M138" s="17">
        <f t="shared" si="2"/>
        <v>4.444</v>
      </c>
      <c r="N138">
        <f t="shared" si="3"/>
        <v>-0.1659047618</v>
      </c>
      <c r="V138" s="17">
        <f t="shared" si="4"/>
        <v>5.306448333</v>
      </c>
      <c r="W138">
        <f t="shared" si="5"/>
        <v>0.6965435715</v>
      </c>
      <c r="AF138" s="17">
        <f t="shared" si="6"/>
        <v>3.001058</v>
      </c>
      <c r="AG138">
        <f t="shared" si="7"/>
        <v>-1.608846762</v>
      </c>
      <c r="AN138" s="16"/>
      <c r="AP138">
        <f t="shared" si="8"/>
        <v>3.011280833</v>
      </c>
      <c r="AQ138">
        <f t="shared" si="9"/>
        <v>-1.598623928</v>
      </c>
      <c r="AW138" s="16"/>
      <c r="AX138" s="17">
        <f t="shared" si="10"/>
        <v>-0.9227309439</v>
      </c>
      <c r="AY138">
        <f t="shared" si="11"/>
        <v>-5.532635706</v>
      </c>
      <c r="BF138" s="17">
        <f t="shared" si="12"/>
        <v>5.220577263</v>
      </c>
      <c r="BG138">
        <f t="shared" si="13"/>
        <v>0.6106725011</v>
      </c>
      <c r="BN138" s="25">
        <f t="shared" si="14"/>
        <v>5.185626679</v>
      </c>
      <c r="BO138">
        <f t="shared" si="17"/>
        <v>0.5757219169</v>
      </c>
      <c r="BV138" s="15">
        <f t="shared" si="15"/>
        <v>3.102755477</v>
      </c>
      <c r="BW138">
        <f t="shared" si="16"/>
        <v>-1.507149285</v>
      </c>
      <c r="CC138" s="16"/>
    </row>
    <row r="139">
      <c r="I139" s="24">
        <v>20.0</v>
      </c>
      <c r="J139" s="14">
        <v>5000.0</v>
      </c>
      <c r="K139" s="26">
        <v>6.0</v>
      </c>
      <c r="L139">
        <f t="shared" si="28"/>
        <v>10.97886312</v>
      </c>
      <c r="M139" s="17">
        <f t="shared" si="2"/>
        <v>15.114</v>
      </c>
      <c r="N139">
        <f t="shared" si="3"/>
        <v>4.135136878</v>
      </c>
      <c r="V139" s="17">
        <f t="shared" si="4"/>
        <v>15.97744833</v>
      </c>
      <c r="W139">
        <f t="shared" si="5"/>
        <v>4.998585211</v>
      </c>
      <c r="AF139" s="17">
        <f t="shared" si="6"/>
        <v>15.900958</v>
      </c>
      <c r="AG139">
        <f t="shared" si="7"/>
        <v>4.922094878</v>
      </c>
      <c r="AN139" s="16"/>
      <c r="AP139">
        <f t="shared" si="8"/>
        <v>15.95178167</v>
      </c>
      <c r="AQ139">
        <f t="shared" si="9"/>
        <v>4.972918545</v>
      </c>
      <c r="AW139" s="16"/>
      <c r="AX139" s="17">
        <f t="shared" si="10"/>
        <v>2.404537209</v>
      </c>
      <c r="AY139">
        <f t="shared" si="11"/>
        <v>-8.574325913</v>
      </c>
      <c r="BF139" s="17">
        <f t="shared" si="12"/>
        <v>14.50135296</v>
      </c>
      <c r="BG139">
        <f t="shared" si="13"/>
        <v>3.522489834</v>
      </c>
      <c r="BN139" s="25">
        <f t="shared" si="14"/>
        <v>14.46671409</v>
      </c>
      <c r="BO139">
        <f t="shared" si="17"/>
        <v>3.487850963</v>
      </c>
      <c r="BV139" s="15">
        <f t="shared" si="15"/>
        <v>15.33408348</v>
      </c>
      <c r="BW139">
        <f t="shared" si="16"/>
        <v>4.355220358</v>
      </c>
      <c r="CC139" s="16"/>
    </row>
    <row r="140">
      <c r="I140" s="24">
        <v>30.0</v>
      </c>
      <c r="J140" s="14">
        <v>5000.0</v>
      </c>
      <c r="K140" s="26">
        <v>6.0</v>
      </c>
      <c r="L140">
        <f t="shared" si="28"/>
        <v>25.06124553</v>
      </c>
      <c r="M140" s="17">
        <f t="shared" si="2"/>
        <v>25.784</v>
      </c>
      <c r="N140">
        <f t="shared" si="3"/>
        <v>0.7227544721</v>
      </c>
      <c r="V140" s="17">
        <f t="shared" si="4"/>
        <v>26.64844833</v>
      </c>
      <c r="W140">
        <f t="shared" si="5"/>
        <v>1.587202805</v>
      </c>
      <c r="AF140" s="17">
        <f t="shared" si="6"/>
        <v>28.800858</v>
      </c>
      <c r="AG140">
        <f t="shared" si="7"/>
        <v>3.739612472</v>
      </c>
      <c r="AN140" s="16"/>
      <c r="AP140">
        <f t="shared" si="8"/>
        <v>28.8922825</v>
      </c>
      <c r="AQ140">
        <f t="shared" si="9"/>
        <v>3.831036972</v>
      </c>
      <c r="AW140" s="16"/>
      <c r="AX140" s="17">
        <f t="shared" si="10"/>
        <v>6.866591398</v>
      </c>
      <c r="AY140">
        <f t="shared" si="11"/>
        <v>-18.19465413</v>
      </c>
      <c r="BF140" s="17">
        <f t="shared" si="12"/>
        <v>25.32711004</v>
      </c>
      <c r="BG140">
        <f t="shared" si="13"/>
        <v>0.2658645072</v>
      </c>
      <c r="BN140" s="25">
        <f t="shared" si="14"/>
        <v>25.29277893</v>
      </c>
      <c r="BO140">
        <f t="shared" si="17"/>
        <v>0.2315334044</v>
      </c>
      <c r="BV140" s="15">
        <f t="shared" si="15"/>
        <v>27.92191014</v>
      </c>
      <c r="BW140">
        <f t="shared" si="16"/>
        <v>2.860664611</v>
      </c>
      <c r="CC140" s="16"/>
    </row>
    <row r="141">
      <c r="I141" s="24">
        <v>40.0</v>
      </c>
      <c r="J141" s="14">
        <v>5000.0</v>
      </c>
      <c r="K141" s="26">
        <v>6.0</v>
      </c>
      <c r="L141">
        <f t="shared" si="28"/>
        <v>35.72333152</v>
      </c>
      <c r="M141" s="17">
        <f t="shared" si="2"/>
        <v>36.454</v>
      </c>
      <c r="N141">
        <f t="shared" si="3"/>
        <v>0.7306684821</v>
      </c>
      <c r="V141" s="17">
        <f t="shared" si="4"/>
        <v>37.31944833</v>
      </c>
      <c r="W141">
        <f t="shared" si="5"/>
        <v>1.596116815</v>
      </c>
      <c r="AF141" s="17">
        <f t="shared" si="6"/>
        <v>41.700758</v>
      </c>
      <c r="AG141">
        <f t="shared" si="7"/>
        <v>5.977426482</v>
      </c>
      <c r="AN141" s="16"/>
      <c r="AP141">
        <f t="shared" si="8"/>
        <v>41.83278333</v>
      </c>
      <c r="AQ141">
        <f t="shared" si="9"/>
        <v>6.109451815</v>
      </c>
      <c r="AW141" s="16"/>
      <c r="AX141" s="17">
        <f t="shared" si="10"/>
        <v>12.32735836</v>
      </c>
      <c r="AY141">
        <f t="shared" si="11"/>
        <v>-23.39597316</v>
      </c>
      <c r="BF141" s="17">
        <f t="shared" si="12"/>
        <v>37.29650918</v>
      </c>
      <c r="BG141">
        <f t="shared" si="13"/>
        <v>1.573177666</v>
      </c>
      <c r="BN141" s="25">
        <f t="shared" si="14"/>
        <v>37.26247793</v>
      </c>
      <c r="BO141">
        <f t="shared" si="17"/>
        <v>1.539146409</v>
      </c>
      <c r="BV141" s="15">
        <f t="shared" si="15"/>
        <v>40.74698406</v>
      </c>
      <c r="BW141">
        <f t="shared" si="16"/>
        <v>5.023652544</v>
      </c>
      <c r="CC141" s="16"/>
    </row>
    <row r="142">
      <c r="I142" s="24">
        <v>50.0</v>
      </c>
      <c r="J142" s="14">
        <v>5000.0</v>
      </c>
      <c r="K142" s="14">
        <v>6.0</v>
      </c>
      <c r="L142">
        <f t="shared" si="28"/>
        <v>43.40430501</v>
      </c>
      <c r="M142" s="17">
        <f t="shared" si="2"/>
        <v>47.124</v>
      </c>
      <c r="N142">
        <f t="shared" si="3"/>
        <v>3.719694985</v>
      </c>
      <c r="V142" s="17">
        <f t="shared" si="4"/>
        <v>47.99044833</v>
      </c>
      <c r="W142">
        <f t="shared" si="5"/>
        <v>4.586143319</v>
      </c>
      <c r="AF142" s="17">
        <f t="shared" si="6"/>
        <v>54.600658</v>
      </c>
      <c r="AG142">
        <f t="shared" si="7"/>
        <v>11.19635299</v>
      </c>
      <c r="AN142" s="16"/>
      <c r="AP142">
        <f t="shared" si="8"/>
        <v>54.77328417</v>
      </c>
      <c r="AQ142">
        <f t="shared" si="9"/>
        <v>11.36897915</v>
      </c>
      <c r="AW142" s="16"/>
      <c r="AX142" s="17">
        <f t="shared" si="10"/>
        <v>18.70202868</v>
      </c>
      <c r="AY142">
        <f t="shared" si="11"/>
        <v>-24.70227633</v>
      </c>
      <c r="BF142" s="17">
        <f t="shared" si="12"/>
        <v>50.19522773</v>
      </c>
      <c r="BG142">
        <f t="shared" si="13"/>
        <v>6.790922718</v>
      </c>
      <c r="BN142" s="25">
        <f t="shared" si="14"/>
        <v>50.16148711</v>
      </c>
      <c r="BO142">
        <f t="shared" si="17"/>
        <v>6.757182098</v>
      </c>
      <c r="BV142" s="15">
        <f t="shared" si="15"/>
        <v>53.75141203</v>
      </c>
      <c r="BW142">
        <f t="shared" si="16"/>
        <v>10.34710701</v>
      </c>
      <c r="CC142" s="16"/>
    </row>
    <row r="143">
      <c r="I143" s="24">
        <v>60.0</v>
      </c>
      <c r="J143" s="14">
        <v>5000.0</v>
      </c>
      <c r="K143" s="14">
        <v>6.0</v>
      </c>
      <c r="L143">
        <f t="shared" si="28"/>
        <v>46.36177602</v>
      </c>
      <c r="M143" s="17">
        <f t="shared" si="2"/>
        <v>57.794</v>
      </c>
      <c r="N143">
        <f t="shared" si="3"/>
        <v>11.43222398</v>
      </c>
      <c r="V143" s="17">
        <f t="shared" si="4"/>
        <v>58.66144833</v>
      </c>
      <c r="W143">
        <f t="shared" si="5"/>
        <v>12.29967231</v>
      </c>
      <c r="AF143" s="17">
        <f t="shared" si="6"/>
        <v>67.500558</v>
      </c>
      <c r="AG143">
        <f t="shared" si="7"/>
        <v>21.13878198</v>
      </c>
      <c r="AN143" s="16"/>
      <c r="AP143">
        <f t="shared" si="8"/>
        <v>67.713785</v>
      </c>
      <c r="AQ143">
        <f t="shared" si="9"/>
        <v>21.35200898</v>
      </c>
      <c r="AW143" s="16"/>
      <c r="AX143" s="17">
        <f t="shared" si="10"/>
        <v>25.9302676</v>
      </c>
      <c r="AY143">
        <f t="shared" si="11"/>
        <v>-20.43150843</v>
      </c>
      <c r="BF143" s="17">
        <f t="shared" si="12"/>
        <v>63.88640124</v>
      </c>
      <c r="BG143">
        <f t="shared" si="13"/>
        <v>17.52462522</v>
      </c>
      <c r="BN143" s="25">
        <f t="shared" si="14"/>
        <v>63.8529416</v>
      </c>
      <c r="BO143">
        <f t="shared" si="17"/>
        <v>17.49116558</v>
      </c>
      <c r="BV143" s="15">
        <f t="shared" si="15"/>
        <v>66.90057813</v>
      </c>
      <c r="BW143">
        <f t="shared" si="16"/>
        <v>20.5388021</v>
      </c>
      <c r="CC143" s="16"/>
    </row>
    <row r="144">
      <c r="I144" s="24">
        <v>70.0</v>
      </c>
      <c r="J144" s="14">
        <v>5000.0</v>
      </c>
      <c r="K144" s="26">
        <v>6.0</v>
      </c>
      <c r="L144">
        <f t="shared" si="28"/>
        <v>73.93575626</v>
      </c>
      <c r="M144" s="17">
        <f t="shared" si="2"/>
        <v>68.464</v>
      </c>
      <c r="N144">
        <f t="shared" si="3"/>
        <v>-5.471756261</v>
      </c>
      <c r="V144" s="17">
        <f t="shared" si="4"/>
        <v>69.33244833</v>
      </c>
      <c r="W144">
        <f t="shared" si="5"/>
        <v>-4.603307928</v>
      </c>
      <c r="AF144" s="17">
        <f t="shared" si="6"/>
        <v>80.400458</v>
      </c>
      <c r="AG144">
        <f t="shared" si="7"/>
        <v>6.464701739</v>
      </c>
      <c r="AN144" s="16"/>
      <c r="AP144">
        <f t="shared" si="8"/>
        <v>80.65428583</v>
      </c>
      <c r="AQ144">
        <f t="shared" si="9"/>
        <v>6.718529572</v>
      </c>
      <c r="AW144" s="16"/>
      <c r="AX144" s="17">
        <f t="shared" si="10"/>
        <v>33.96591734</v>
      </c>
      <c r="AY144">
        <f t="shared" si="11"/>
        <v>-39.96983892</v>
      </c>
      <c r="BF144" s="17">
        <f t="shared" si="12"/>
        <v>78.27375679</v>
      </c>
      <c r="BG144">
        <f t="shared" si="13"/>
        <v>4.33800053</v>
      </c>
      <c r="BN144" s="25">
        <f t="shared" si="14"/>
        <v>78.24056836</v>
      </c>
      <c r="BO144">
        <f t="shared" si="17"/>
        <v>4.3048121</v>
      </c>
      <c r="BV144" s="15">
        <f t="shared" si="15"/>
        <v>80.17134168</v>
      </c>
      <c r="BW144">
        <f t="shared" si="16"/>
        <v>6.235585414</v>
      </c>
      <c r="CC144" s="16"/>
    </row>
    <row r="145">
      <c r="I145" s="24">
        <v>80.0</v>
      </c>
      <c r="J145" s="14">
        <v>5000.0</v>
      </c>
      <c r="K145" s="26">
        <v>6.0</v>
      </c>
      <c r="L145">
        <f t="shared" si="28"/>
        <v>89.63349933</v>
      </c>
      <c r="M145" s="17">
        <f t="shared" si="2"/>
        <v>79.134</v>
      </c>
      <c r="N145">
        <f t="shared" si="3"/>
        <v>-10.49949933</v>
      </c>
      <c r="V145" s="17">
        <f t="shared" si="4"/>
        <v>80.00344833</v>
      </c>
      <c r="W145">
        <f t="shared" si="5"/>
        <v>-9.630050993</v>
      </c>
      <c r="AF145" s="17">
        <f t="shared" si="6"/>
        <v>93.300358</v>
      </c>
      <c r="AG145">
        <f t="shared" si="7"/>
        <v>3.666858673</v>
      </c>
      <c r="AN145" s="16"/>
      <c r="AP145">
        <f t="shared" si="8"/>
        <v>93.59478667</v>
      </c>
      <c r="AQ145">
        <f t="shared" si="9"/>
        <v>3.96128734</v>
      </c>
      <c r="AW145" s="16"/>
      <c r="AX145" s="17">
        <f t="shared" si="10"/>
        <v>42.77198209</v>
      </c>
      <c r="AY145">
        <f t="shared" si="11"/>
        <v>-46.86151724</v>
      </c>
      <c r="BF145" s="17">
        <f t="shared" si="12"/>
        <v>93.28527183</v>
      </c>
      <c r="BG145">
        <f t="shared" si="13"/>
        <v>3.651772506</v>
      </c>
      <c r="BN145" s="25">
        <f t="shared" si="14"/>
        <v>93.25234488</v>
      </c>
      <c r="BO145">
        <f t="shared" si="17"/>
        <v>3.618845555</v>
      </c>
      <c r="BV145" s="15">
        <f t="shared" si="15"/>
        <v>93.54709831</v>
      </c>
      <c r="BW145">
        <f t="shared" si="16"/>
        <v>3.913598986</v>
      </c>
      <c r="CC145" s="16"/>
    </row>
    <row r="146">
      <c r="I146" s="24">
        <v>90.0</v>
      </c>
      <c r="J146" s="14">
        <v>5000.0</v>
      </c>
      <c r="K146" s="26">
        <v>6.0</v>
      </c>
      <c r="L146">
        <f t="shared" si="28"/>
        <v>97.88597739</v>
      </c>
      <c r="M146" s="17">
        <f t="shared" si="2"/>
        <v>89.804</v>
      </c>
      <c r="N146">
        <f t="shared" si="3"/>
        <v>-8.081977385</v>
      </c>
      <c r="V146" s="17">
        <f t="shared" si="4"/>
        <v>90.67444833</v>
      </c>
      <c r="W146">
        <f t="shared" si="5"/>
        <v>-7.211529052</v>
      </c>
      <c r="AF146" s="17">
        <f t="shared" si="6"/>
        <v>106.200258</v>
      </c>
      <c r="AG146">
        <f t="shared" si="7"/>
        <v>8.314280615</v>
      </c>
      <c r="AN146" s="16"/>
      <c r="AP146">
        <f t="shared" si="8"/>
        <v>106.5352875</v>
      </c>
      <c r="AQ146">
        <f t="shared" si="9"/>
        <v>8.649310115</v>
      </c>
      <c r="AW146" s="16"/>
      <c r="AX146" s="17">
        <f t="shared" si="10"/>
        <v>52.31782735</v>
      </c>
      <c r="AY146">
        <f t="shared" si="11"/>
        <v>-45.56815003</v>
      </c>
      <c r="BF146" s="17">
        <f t="shared" si="12"/>
        <v>108.8647019</v>
      </c>
      <c r="BG146">
        <f t="shared" si="13"/>
        <v>10.97872455</v>
      </c>
      <c r="BN146" s="25">
        <f t="shared" si="14"/>
        <v>108.8320268</v>
      </c>
      <c r="BO146">
        <f t="shared" si="17"/>
        <v>10.94604946</v>
      </c>
      <c r="BV146" s="15">
        <f t="shared" si="15"/>
        <v>107.0153323</v>
      </c>
      <c r="BW146">
        <f t="shared" si="16"/>
        <v>9.129354912</v>
      </c>
      <c r="CC146" s="16"/>
    </row>
    <row r="147">
      <c r="I147" s="28">
        <v>100.0</v>
      </c>
      <c r="J147" s="30">
        <v>5000.0</v>
      </c>
      <c r="K147" s="35">
        <v>6.0</v>
      </c>
      <c r="L147" s="36">
        <f t="shared" si="28"/>
        <v>115.9366446</v>
      </c>
      <c r="M147" s="18">
        <f t="shared" si="2"/>
        <v>100.474</v>
      </c>
      <c r="N147" s="20">
        <f t="shared" si="3"/>
        <v>-15.46264455</v>
      </c>
      <c r="O147" s="20"/>
      <c r="P147" s="20"/>
      <c r="Q147" s="20"/>
      <c r="R147" s="20"/>
      <c r="S147" s="20"/>
      <c r="T147" s="20"/>
      <c r="U147" s="20"/>
      <c r="V147" s="18">
        <f t="shared" si="4"/>
        <v>101.3454483</v>
      </c>
      <c r="W147" s="20">
        <f t="shared" si="5"/>
        <v>-14.59119622</v>
      </c>
      <c r="X147" s="20"/>
      <c r="Y147" s="20"/>
      <c r="Z147" s="20"/>
      <c r="AA147" s="20"/>
      <c r="AB147" s="20"/>
      <c r="AC147" s="20"/>
      <c r="AD147" s="20"/>
      <c r="AE147" s="20"/>
      <c r="AF147" s="18">
        <f t="shared" si="6"/>
        <v>119.100158</v>
      </c>
      <c r="AG147" s="20">
        <f t="shared" si="7"/>
        <v>3.163513447</v>
      </c>
      <c r="AH147" s="20"/>
      <c r="AI147" s="20"/>
      <c r="AJ147" s="20"/>
      <c r="AK147" s="20"/>
      <c r="AL147" s="20"/>
      <c r="AM147" s="20"/>
      <c r="AN147" s="21"/>
      <c r="AO147" s="20"/>
      <c r="AP147" s="20">
        <f t="shared" si="8"/>
        <v>119.4757883</v>
      </c>
      <c r="AQ147" s="20">
        <f t="shared" si="9"/>
        <v>3.539143781</v>
      </c>
      <c r="AR147" s="20"/>
      <c r="AS147" s="20"/>
      <c r="AT147" s="20"/>
      <c r="AU147" s="20"/>
      <c r="AV147" s="20"/>
      <c r="AW147" s="21"/>
      <c r="AX147" s="17">
        <f t="shared" si="10"/>
        <v>62.57746667</v>
      </c>
      <c r="AY147">
        <f t="shared" si="11"/>
        <v>-53.35917788</v>
      </c>
      <c r="AZ147" s="20"/>
      <c r="BA147" s="20"/>
      <c r="BB147" s="20"/>
      <c r="BC147" s="20"/>
      <c r="BD147" s="20"/>
      <c r="BE147" s="20"/>
      <c r="BF147" s="18">
        <f t="shared" si="12"/>
        <v>124.9667082</v>
      </c>
      <c r="BG147" s="20">
        <f t="shared" si="13"/>
        <v>9.030063638</v>
      </c>
      <c r="BH147" s="20"/>
      <c r="BI147" s="20"/>
      <c r="BJ147" s="20"/>
      <c r="BK147" s="20"/>
      <c r="BL147" s="20"/>
      <c r="BM147" s="20"/>
      <c r="BN147" s="37">
        <f t="shared" si="14"/>
        <v>124.9342755</v>
      </c>
      <c r="BO147" s="20">
        <f t="shared" si="17"/>
        <v>8.997630939</v>
      </c>
      <c r="BP147" s="20"/>
      <c r="BQ147" s="20"/>
      <c r="BR147" s="20"/>
      <c r="BS147" s="20"/>
      <c r="BT147" s="20"/>
      <c r="BU147" s="20"/>
      <c r="BV147" s="19">
        <f t="shared" si="15"/>
        <v>120.5662605</v>
      </c>
      <c r="BW147" s="20">
        <f t="shared" si="16"/>
        <v>4.629615946</v>
      </c>
      <c r="BX147" s="20"/>
      <c r="BY147" s="20"/>
      <c r="BZ147" s="20"/>
      <c r="CA147" s="20"/>
      <c r="CB147" s="20"/>
      <c r="CC147" s="21"/>
    </row>
    <row r="1004">
      <c r="J1004" s="14"/>
    </row>
  </sheetData>
  <mergeCells count="3">
    <mergeCell ref="H1:I1"/>
    <mergeCell ref="H2:I2"/>
    <mergeCell ref="H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M1" s="9" t="s">
        <v>114</v>
      </c>
      <c r="N1" s="13" t="s">
        <v>115</v>
      </c>
      <c r="O1" s="10"/>
      <c r="P1" s="10"/>
      <c r="Q1" s="10"/>
      <c r="R1" s="10"/>
      <c r="S1" s="10"/>
      <c r="T1" s="11"/>
      <c r="U1" s="14" t="s">
        <v>114</v>
      </c>
      <c r="V1" s="14" t="s">
        <v>116</v>
      </c>
      <c r="AC1" s="9" t="s">
        <v>114</v>
      </c>
      <c r="AD1" s="13" t="s">
        <v>117</v>
      </c>
      <c r="AE1" s="10"/>
      <c r="AF1" s="10"/>
      <c r="AG1" s="10"/>
      <c r="AH1" s="10"/>
      <c r="AI1" s="10"/>
      <c r="AJ1" s="11"/>
      <c r="AK1" s="14" t="s">
        <v>118</v>
      </c>
      <c r="AS1" s="15" t="s">
        <v>114</v>
      </c>
      <c r="AT1" s="14" t="s">
        <v>119</v>
      </c>
    </row>
    <row r="2">
      <c r="M2" s="15" t="s">
        <v>120</v>
      </c>
      <c r="N2" s="14" t="s">
        <v>121</v>
      </c>
      <c r="T2" s="16"/>
      <c r="U2" s="14" t="s">
        <v>120</v>
      </c>
      <c r="V2" s="14" t="s">
        <v>122</v>
      </c>
      <c r="AC2" s="15" t="s">
        <v>120</v>
      </c>
      <c r="AD2" s="14" t="s">
        <v>123</v>
      </c>
      <c r="AJ2" s="16"/>
      <c r="AK2" s="14" t="s">
        <v>120</v>
      </c>
      <c r="AL2" s="14" t="s">
        <v>124</v>
      </c>
      <c r="AS2" s="15" t="s">
        <v>120</v>
      </c>
      <c r="AT2" s="14" t="s">
        <v>125</v>
      </c>
    </row>
    <row r="3">
      <c r="M3" s="19" t="s">
        <v>126</v>
      </c>
      <c r="N3" s="22" t="s">
        <v>127</v>
      </c>
      <c r="O3" s="20"/>
      <c r="P3" s="20"/>
      <c r="Q3" s="20"/>
      <c r="R3" s="20"/>
      <c r="S3" s="20"/>
      <c r="T3" s="21"/>
      <c r="U3" s="14" t="s">
        <v>126</v>
      </c>
      <c r="V3" s="14" t="s">
        <v>128</v>
      </c>
      <c r="AC3" s="19" t="s">
        <v>126</v>
      </c>
      <c r="AD3" s="22" t="s">
        <v>129</v>
      </c>
      <c r="AE3" s="20"/>
      <c r="AF3" s="20"/>
      <c r="AG3" s="20"/>
      <c r="AH3" s="20"/>
      <c r="AI3" s="20"/>
      <c r="AJ3" s="21"/>
      <c r="AK3" s="14" t="s">
        <v>38</v>
      </c>
      <c r="AL3" s="14" t="s">
        <v>130</v>
      </c>
      <c r="AS3" s="15" t="s">
        <v>126</v>
      </c>
      <c r="AT3" s="14" t="s">
        <v>131</v>
      </c>
    </row>
    <row r="4">
      <c r="A4" s="33" t="s">
        <v>1</v>
      </c>
      <c r="B4" s="34" t="s">
        <v>50</v>
      </c>
      <c r="C4" s="33" t="s">
        <v>1</v>
      </c>
      <c r="D4" s="34" t="s">
        <v>0</v>
      </c>
      <c r="E4" s="33" t="s">
        <v>1</v>
      </c>
      <c r="F4" s="34" t="s">
        <v>51</v>
      </c>
      <c r="G4" s="33" t="s">
        <v>1</v>
      </c>
      <c r="H4" s="34" t="s">
        <v>52</v>
      </c>
      <c r="I4" s="33" t="s">
        <v>53</v>
      </c>
      <c r="J4" s="78" t="s">
        <v>9</v>
      </c>
      <c r="K4" s="78" t="s">
        <v>16</v>
      </c>
      <c r="L4" s="79" t="s">
        <v>54</v>
      </c>
      <c r="M4" s="13" t="s">
        <v>55</v>
      </c>
      <c r="N4" s="13" t="s">
        <v>56</v>
      </c>
      <c r="O4" s="10"/>
      <c r="P4" s="10"/>
      <c r="Q4" s="10"/>
      <c r="R4" s="10"/>
      <c r="S4" s="10"/>
      <c r="T4" s="11"/>
      <c r="U4" s="9" t="s">
        <v>55</v>
      </c>
      <c r="V4" s="13" t="s">
        <v>56</v>
      </c>
      <c r="W4" s="10"/>
      <c r="X4" s="10"/>
      <c r="Y4" s="10"/>
      <c r="Z4" s="10"/>
      <c r="AA4" s="10"/>
      <c r="AB4" s="10"/>
      <c r="AC4" s="9" t="s">
        <v>55</v>
      </c>
      <c r="AD4" s="13" t="s">
        <v>56</v>
      </c>
      <c r="AE4" s="10"/>
      <c r="AF4" s="10"/>
      <c r="AG4" s="10"/>
      <c r="AH4" s="10"/>
      <c r="AI4" s="10"/>
      <c r="AJ4" s="11"/>
      <c r="AK4" s="9" t="s">
        <v>55</v>
      </c>
      <c r="AL4" s="13" t="s">
        <v>56</v>
      </c>
      <c r="AM4" s="10"/>
      <c r="AN4" s="10"/>
      <c r="AO4" s="10"/>
      <c r="AP4" s="10"/>
      <c r="AQ4" s="10"/>
      <c r="AR4" s="11"/>
      <c r="AS4" s="9" t="s">
        <v>55</v>
      </c>
      <c r="AT4" s="13" t="s">
        <v>56</v>
      </c>
      <c r="AU4" s="10"/>
      <c r="AV4" s="10"/>
      <c r="AW4" s="10"/>
      <c r="AX4" s="10"/>
      <c r="AY4" s="10"/>
      <c r="AZ4" s="11"/>
    </row>
    <row r="5">
      <c r="A5" s="24">
        <v>4.0</v>
      </c>
      <c r="B5" s="23">
        <v>0.00905340074836</v>
      </c>
      <c r="C5" s="24">
        <v>4.0</v>
      </c>
      <c r="D5" s="23">
        <v>0.00355120201596</v>
      </c>
      <c r="E5" s="24">
        <v>4.0</v>
      </c>
      <c r="F5" s="23">
        <v>0.0362089731956</v>
      </c>
      <c r="G5" s="24">
        <v>4.0</v>
      </c>
      <c r="H5" s="23">
        <v>0.0162577091079</v>
      </c>
      <c r="I5" s="24">
        <v>4.0</v>
      </c>
      <c r="J5" s="14">
        <v>560.0</v>
      </c>
      <c r="K5" s="14">
        <v>3.0</v>
      </c>
      <c r="L5" s="16">
        <f t="shared" ref="L5:L16" si="1">B5</f>
        <v>0.009053400748</v>
      </c>
      <c r="M5">
        <f t="shared" ref="M5:M148" si="2">0.232621+0.000123554*(J5/K5)+(-0.00155874*J5/(K5*I5))</f>
        <v>0.1829432133</v>
      </c>
      <c r="N5">
        <f t="shared" ref="N5:N148" si="3">M5-$L5</f>
        <v>0.1738898126</v>
      </c>
      <c r="T5" s="16"/>
      <c r="U5" s="17">
        <f t="shared" ref="U5:U148" si="4">0.000351804*J5/K5+(-0.0042167*(J5/(K5^1.75691*I5)))</f>
        <v>-0.02000245862</v>
      </c>
      <c r="V5">
        <f t="shared" ref="V5:V148" si="5">U5-$L5</f>
        <v>-0.02905585937</v>
      </c>
      <c r="AC5" s="80">
        <f t="shared" ref="AC5:AC148" si="6"> 0.168324 * J5 ^ 0.100774 / (K5 ^ -0.00363187) - 0.344922 * (J5 ^ 0.161431 / (K5 ^ 0.0631166 * I5 ^ 0.765211))</f>
        <v>0.01034186401</v>
      </c>
      <c r="AD5">
        <f t="shared" ref="AD5:AD148" si="7">AC5-$L5</f>
        <v>0.001288463261</v>
      </c>
      <c r="AJ5" s="16"/>
      <c r="AK5" s="80">
        <f t="shared" ref="AK5:AK148" si="8"> -1.639 + 1.71559 * J5 ^ 0.00174209 * (1 + 0.0551045 / (I5 ^ 0.826766 * K5 ^ 0.136753))</f>
        <v>0.1217513486</v>
      </c>
      <c r="AL5">
        <f t="shared" ref="AL5:AL148" si="9">AK5-$L5</f>
        <v>0.1126979478</v>
      </c>
      <c r="AR5" s="16"/>
      <c r="AS5" s="80">
        <f t="shared" ref="AS5:AS148" si="10"> 0.186474 * J5 ^ 0.086981 * (1 - 3.3364 / (I5 ^ 0.778216 * K5 ^ 0.077255))</f>
        <v>-0.01359395919</v>
      </c>
      <c r="AT5">
        <f t="shared" ref="AT5:AT148" si="11">AS5-$L5</f>
        <v>-0.02264735994</v>
      </c>
      <c r="AZ5" s="16"/>
    </row>
    <row r="6">
      <c r="A6" s="24">
        <v>8.0</v>
      </c>
      <c r="B6" s="23">
        <v>0.107573428533</v>
      </c>
      <c r="C6" s="24">
        <v>8.0</v>
      </c>
      <c r="D6" s="23">
        <v>0.0814758657248</v>
      </c>
      <c r="E6" s="24">
        <v>8.0</v>
      </c>
      <c r="F6" s="23">
        <v>0.069186628584</v>
      </c>
      <c r="G6" s="24">
        <v>8.0</v>
      </c>
      <c r="H6" s="23">
        <v>0.15163889304</v>
      </c>
      <c r="I6" s="24">
        <v>8.0</v>
      </c>
      <c r="J6" s="14">
        <v>560.0</v>
      </c>
      <c r="K6" s="14">
        <v>3.0</v>
      </c>
      <c r="L6" s="16">
        <f t="shared" si="1"/>
        <v>0.1075734285</v>
      </c>
      <c r="M6">
        <f t="shared" si="2"/>
        <v>0.2193138133</v>
      </c>
      <c r="N6">
        <f t="shared" si="3"/>
        <v>0.1117403848</v>
      </c>
      <c r="T6" s="16"/>
      <c r="U6" s="17">
        <f t="shared" si="4"/>
        <v>0.02283381069</v>
      </c>
      <c r="V6">
        <f t="shared" si="5"/>
        <v>-0.08473961785</v>
      </c>
      <c r="AC6" s="80">
        <f t="shared" si="6"/>
        <v>0.1377086804</v>
      </c>
      <c r="AD6">
        <f t="shared" si="7"/>
        <v>0.03013525187</v>
      </c>
      <c r="AJ6" s="16"/>
      <c r="AK6" s="80">
        <f t="shared" si="8"/>
        <v>0.1103469693</v>
      </c>
      <c r="AL6">
        <f t="shared" si="9"/>
        <v>0.002773540796</v>
      </c>
      <c r="AR6" s="16"/>
      <c r="AS6" s="80">
        <f t="shared" si="10"/>
        <v>0.1268777492</v>
      </c>
      <c r="AT6">
        <f t="shared" si="11"/>
        <v>0.01930432068</v>
      </c>
      <c r="AZ6" s="16"/>
    </row>
    <row r="7">
      <c r="A7" s="24">
        <v>10.0</v>
      </c>
      <c r="B7" s="23">
        <v>0.200560704865</v>
      </c>
      <c r="C7" s="24">
        <v>10.0</v>
      </c>
      <c r="D7" s="23">
        <v>0.226613564006</v>
      </c>
      <c r="E7" s="24">
        <v>10.0</v>
      </c>
      <c r="F7" s="23">
        <v>0.167883841902</v>
      </c>
      <c r="G7" s="24">
        <v>10.0</v>
      </c>
      <c r="H7" s="23">
        <v>0.26285754176</v>
      </c>
      <c r="I7" s="24">
        <v>10.0</v>
      </c>
      <c r="J7" s="14">
        <v>560.0</v>
      </c>
      <c r="K7" s="14">
        <v>3.0</v>
      </c>
      <c r="L7" s="16">
        <f t="shared" si="1"/>
        <v>0.2005607049</v>
      </c>
      <c r="M7">
        <f t="shared" si="2"/>
        <v>0.2265879333</v>
      </c>
      <c r="N7">
        <f t="shared" si="3"/>
        <v>0.02602722847</v>
      </c>
      <c r="T7" s="16"/>
      <c r="U7" s="17">
        <f t="shared" si="4"/>
        <v>0.03140106455</v>
      </c>
      <c r="V7">
        <f t="shared" si="5"/>
        <v>-0.1691596403</v>
      </c>
      <c r="AC7" s="80">
        <f t="shared" si="6"/>
        <v>0.1662852232</v>
      </c>
      <c r="AD7">
        <f t="shared" si="7"/>
        <v>-0.03427548171</v>
      </c>
      <c r="AJ7" s="16"/>
      <c r="AK7" s="80">
        <f t="shared" si="8"/>
        <v>0.1078637332</v>
      </c>
      <c r="AL7">
        <f t="shared" si="9"/>
        <v>-0.09269697169</v>
      </c>
      <c r="AR7" s="16"/>
      <c r="AS7" s="80">
        <f t="shared" si="10"/>
        <v>0.1581961116</v>
      </c>
      <c r="AT7">
        <f t="shared" si="11"/>
        <v>-0.04236459326</v>
      </c>
      <c r="AZ7" s="16"/>
    </row>
    <row r="8">
      <c r="A8" s="24">
        <v>20.0</v>
      </c>
      <c r="B8" s="23">
        <v>0.303848884336</v>
      </c>
      <c r="C8" s="24">
        <v>20.0</v>
      </c>
      <c r="D8" s="23">
        <v>0.275179146911</v>
      </c>
      <c r="E8" s="24">
        <v>20.0</v>
      </c>
      <c r="F8" s="23">
        <v>0.335335109991</v>
      </c>
      <c r="G8" s="24">
        <v>20.0</v>
      </c>
      <c r="H8" s="23">
        <v>0.269697143124</v>
      </c>
      <c r="I8" s="24">
        <v>20.0</v>
      </c>
      <c r="J8" s="14">
        <v>560.0</v>
      </c>
      <c r="K8" s="14">
        <v>3.0</v>
      </c>
      <c r="L8" s="16">
        <f t="shared" si="1"/>
        <v>0.3038488843</v>
      </c>
      <c r="M8">
        <f t="shared" si="2"/>
        <v>0.2411361733</v>
      </c>
      <c r="N8">
        <f t="shared" si="3"/>
        <v>-0.062712711</v>
      </c>
      <c r="T8" s="16"/>
      <c r="U8" s="17">
        <f t="shared" si="4"/>
        <v>0.04853557228</v>
      </c>
      <c r="V8">
        <f t="shared" si="5"/>
        <v>-0.2553133121</v>
      </c>
      <c r="AC8" s="80">
        <f t="shared" si="6"/>
        <v>0.2294606553</v>
      </c>
      <c r="AD8">
        <f t="shared" si="7"/>
        <v>-0.07438822901</v>
      </c>
      <c r="AJ8" s="16"/>
      <c r="AK8" s="80">
        <f t="shared" si="8"/>
        <v>0.1025172478</v>
      </c>
      <c r="AL8">
        <f t="shared" si="9"/>
        <v>-0.2013316365</v>
      </c>
      <c r="AR8" s="16"/>
      <c r="AS8" s="80">
        <f t="shared" si="10"/>
        <v>0.2270463713</v>
      </c>
      <c r="AT8">
        <f t="shared" si="11"/>
        <v>-0.07680251307</v>
      </c>
      <c r="AZ8" s="16"/>
    </row>
    <row r="9">
      <c r="A9" s="24">
        <v>30.0</v>
      </c>
      <c r="B9" s="23">
        <v>0.234057519853</v>
      </c>
      <c r="C9" s="24">
        <v>30.0</v>
      </c>
      <c r="D9" s="23">
        <v>0.280870050471</v>
      </c>
      <c r="E9" s="24">
        <v>30.0</v>
      </c>
      <c r="F9" s="23">
        <v>0.273735702037</v>
      </c>
      <c r="G9" s="24">
        <v>30.0</v>
      </c>
      <c r="H9" s="23">
        <v>0.280861038767</v>
      </c>
      <c r="I9" s="24">
        <v>30.0</v>
      </c>
      <c r="J9" s="14">
        <v>560.0</v>
      </c>
      <c r="K9" s="14">
        <v>3.0</v>
      </c>
      <c r="L9" s="16">
        <f t="shared" si="1"/>
        <v>0.2340575199</v>
      </c>
      <c r="M9">
        <f t="shared" si="2"/>
        <v>0.2459855867</v>
      </c>
      <c r="N9">
        <f t="shared" si="3"/>
        <v>0.01192806681</v>
      </c>
      <c r="T9" s="16"/>
      <c r="U9" s="17">
        <f t="shared" si="4"/>
        <v>0.05424707485</v>
      </c>
      <c r="V9">
        <f t="shared" si="5"/>
        <v>-0.179810445</v>
      </c>
      <c r="AC9" s="80">
        <f t="shared" si="6"/>
        <v>0.2535479869</v>
      </c>
      <c r="AD9">
        <f t="shared" si="7"/>
        <v>0.01949046705</v>
      </c>
      <c r="AJ9" s="16"/>
      <c r="AK9" s="80">
        <f t="shared" si="8"/>
        <v>0.1005490552</v>
      </c>
      <c r="AL9">
        <f t="shared" si="9"/>
        <v>-0.1335084647</v>
      </c>
      <c r="AR9" s="16"/>
      <c r="AS9" s="80">
        <f t="shared" si="10"/>
        <v>0.2531036768</v>
      </c>
      <c r="AT9">
        <f t="shared" si="11"/>
        <v>0.0190461569</v>
      </c>
      <c r="AZ9" s="16"/>
    </row>
    <row r="10">
      <c r="A10" s="24">
        <v>40.0</v>
      </c>
      <c r="B10" s="23">
        <v>0.275009515565</v>
      </c>
      <c r="C10" s="24">
        <v>40.0</v>
      </c>
      <c r="D10" s="23">
        <v>0.263372555815</v>
      </c>
      <c r="E10" s="24">
        <v>40.0</v>
      </c>
      <c r="F10" s="23">
        <v>0.281776159214</v>
      </c>
      <c r="G10" s="24">
        <v>40.0</v>
      </c>
      <c r="H10" s="23">
        <v>0.280888320655</v>
      </c>
      <c r="I10" s="24">
        <v>40.0</v>
      </c>
      <c r="J10" s="14">
        <v>560.0</v>
      </c>
      <c r="K10" s="14">
        <v>3.0</v>
      </c>
      <c r="L10" s="16">
        <f t="shared" si="1"/>
        <v>0.2750095156</v>
      </c>
      <c r="M10">
        <f t="shared" si="2"/>
        <v>0.2484102933</v>
      </c>
      <c r="N10">
        <f t="shared" si="3"/>
        <v>-0.02659922223</v>
      </c>
      <c r="T10" s="16"/>
      <c r="U10" s="17">
        <f t="shared" si="4"/>
        <v>0.05710282614</v>
      </c>
      <c r="V10">
        <f t="shared" si="5"/>
        <v>-0.2179066894</v>
      </c>
      <c r="AC10" s="80">
        <f t="shared" si="6"/>
        <v>0.2666310145</v>
      </c>
      <c r="AD10">
        <f t="shared" si="7"/>
        <v>-0.008378501079</v>
      </c>
      <c r="AJ10" s="16"/>
      <c r="AK10" s="80">
        <f t="shared" si="8"/>
        <v>0.09950294407</v>
      </c>
      <c r="AL10">
        <f t="shared" si="9"/>
        <v>-0.1755065715</v>
      </c>
      <c r="AR10" s="16"/>
      <c r="AS10" s="80">
        <f t="shared" si="10"/>
        <v>0.2671920887</v>
      </c>
      <c r="AT10">
        <f t="shared" si="11"/>
        <v>-0.007817426873</v>
      </c>
      <c r="AZ10" s="16"/>
    </row>
    <row r="11">
      <c r="A11" s="24">
        <v>50.0</v>
      </c>
      <c r="B11" s="23">
        <v>0.299152907094</v>
      </c>
      <c r="C11" s="24">
        <v>50.0</v>
      </c>
      <c r="D11" s="23">
        <v>0.260100797358</v>
      </c>
      <c r="E11" s="24">
        <v>50.0</v>
      </c>
      <c r="F11" s="23">
        <v>0.290596391838</v>
      </c>
      <c r="G11" s="24">
        <v>50.0</v>
      </c>
      <c r="H11" s="23">
        <v>0.305388316604</v>
      </c>
      <c r="I11" s="24">
        <v>50.0</v>
      </c>
      <c r="J11" s="14">
        <v>560.0</v>
      </c>
      <c r="K11" s="14">
        <v>3.0</v>
      </c>
      <c r="L11" s="16">
        <f t="shared" si="1"/>
        <v>0.2991529071</v>
      </c>
      <c r="M11">
        <f t="shared" si="2"/>
        <v>0.2498651173</v>
      </c>
      <c r="N11">
        <f t="shared" si="3"/>
        <v>-0.04928778976</v>
      </c>
      <c r="T11" s="16"/>
      <c r="U11" s="17">
        <f t="shared" si="4"/>
        <v>0.05881627691</v>
      </c>
      <c r="V11">
        <f t="shared" si="5"/>
        <v>-0.2403366302</v>
      </c>
      <c r="AC11" s="80">
        <f t="shared" si="6"/>
        <v>0.2749707091</v>
      </c>
      <c r="AD11">
        <f t="shared" si="7"/>
        <v>-0.02418219796</v>
      </c>
      <c r="AJ11" s="16"/>
      <c r="AK11" s="80">
        <f t="shared" si="8"/>
        <v>0.09884659724</v>
      </c>
      <c r="AL11">
        <f t="shared" si="9"/>
        <v>-0.2003063099</v>
      </c>
      <c r="AR11" s="16"/>
      <c r="AS11" s="80">
        <f t="shared" si="10"/>
        <v>0.2761426321</v>
      </c>
      <c r="AT11">
        <f t="shared" si="11"/>
        <v>-0.02301027497</v>
      </c>
      <c r="AZ11" s="16"/>
    </row>
    <row r="12">
      <c r="A12" s="24">
        <v>60.0</v>
      </c>
      <c r="B12" s="23">
        <v>0.280441724971</v>
      </c>
      <c r="C12" s="24">
        <v>60.0</v>
      </c>
      <c r="D12" s="23">
        <v>0.245981301856</v>
      </c>
      <c r="E12" s="24">
        <v>60.0</v>
      </c>
      <c r="F12" s="23">
        <v>0.307728852776</v>
      </c>
      <c r="G12" s="24">
        <v>60.0</v>
      </c>
      <c r="H12" s="23">
        <v>0.292916913684</v>
      </c>
      <c r="I12" s="24">
        <v>60.0</v>
      </c>
      <c r="J12" s="14">
        <v>560.0</v>
      </c>
      <c r="K12" s="14">
        <v>3.0</v>
      </c>
      <c r="L12" s="16">
        <f t="shared" si="1"/>
        <v>0.280441725</v>
      </c>
      <c r="M12">
        <f t="shared" si="2"/>
        <v>0.250835</v>
      </c>
      <c r="N12">
        <f t="shared" si="3"/>
        <v>-0.02960672497</v>
      </c>
      <c r="T12" s="16"/>
      <c r="U12" s="17">
        <f t="shared" si="4"/>
        <v>0.05995857743</v>
      </c>
      <c r="V12">
        <f t="shared" si="5"/>
        <v>-0.2204831475</v>
      </c>
      <c r="AC12" s="80">
        <f t="shared" si="6"/>
        <v>0.280803213</v>
      </c>
      <c r="AD12">
        <f t="shared" si="7"/>
        <v>0.0003614880318</v>
      </c>
      <c r="AJ12" s="16"/>
      <c r="AK12" s="80">
        <f t="shared" si="8"/>
        <v>0.09839329351</v>
      </c>
      <c r="AL12">
        <f t="shared" si="9"/>
        <v>-0.1820484315</v>
      </c>
      <c r="AR12" s="16"/>
      <c r="AS12" s="80">
        <f t="shared" si="10"/>
        <v>0.2823857746</v>
      </c>
      <c r="AT12">
        <f t="shared" si="11"/>
        <v>0.001944049671</v>
      </c>
      <c r="AZ12" s="16"/>
    </row>
    <row r="13">
      <c r="A13" s="24">
        <v>70.0</v>
      </c>
      <c r="B13" s="23">
        <v>0.273133312175</v>
      </c>
      <c r="C13" s="24">
        <v>70.0</v>
      </c>
      <c r="D13" s="23">
        <v>0.293096427932</v>
      </c>
      <c r="E13" s="24">
        <v>70.0</v>
      </c>
      <c r="F13" s="23">
        <v>0.291749537679</v>
      </c>
      <c r="G13" s="24">
        <v>70.0</v>
      </c>
      <c r="H13" s="23">
        <v>0.319183973015</v>
      </c>
      <c r="I13" s="24">
        <v>70.0</v>
      </c>
      <c r="J13" s="14">
        <v>560.0</v>
      </c>
      <c r="K13" s="14">
        <v>3.0</v>
      </c>
      <c r="L13" s="16">
        <f t="shared" si="1"/>
        <v>0.2731333122</v>
      </c>
      <c r="M13">
        <f t="shared" si="2"/>
        <v>0.2515277733</v>
      </c>
      <c r="N13">
        <f t="shared" si="3"/>
        <v>-0.02160553884</v>
      </c>
      <c r="T13" s="16"/>
      <c r="U13" s="17">
        <f t="shared" si="4"/>
        <v>0.06077450636</v>
      </c>
      <c r="V13">
        <f t="shared" si="5"/>
        <v>-0.2123588058</v>
      </c>
      <c r="AC13" s="80">
        <f t="shared" si="6"/>
        <v>0.2851378493</v>
      </c>
      <c r="AD13">
        <f t="shared" si="7"/>
        <v>0.01200453711</v>
      </c>
      <c r="AJ13" s="16"/>
      <c r="AK13" s="80">
        <f t="shared" si="8"/>
        <v>0.09805988807</v>
      </c>
      <c r="AL13">
        <f t="shared" si="9"/>
        <v>-0.1750734241</v>
      </c>
      <c r="AR13" s="16"/>
      <c r="AS13" s="80">
        <f t="shared" si="10"/>
        <v>0.2870154148</v>
      </c>
      <c r="AT13">
        <f t="shared" si="11"/>
        <v>0.01388210264</v>
      </c>
      <c r="AZ13" s="16"/>
    </row>
    <row r="14">
      <c r="A14" s="24">
        <v>80.0</v>
      </c>
      <c r="B14" s="23">
        <v>0.300732901182</v>
      </c>
      <c r="C14" s="24">
        <v>80.0</v>
      </c>
      <c r="D14" s="23">
        <v>0.293840934989</v>
      </c>
      <c r="E14" s="24">
        <v>80.0</v>
      </c>
      <c r="F14" s="23">
        <v>0.304843943793</v>
      </c>
      <c r="G14" s="24">
        <v>80.0</v>
      </c>
      <c r="H14" s="23">
        <v>0.297300565611</v>
      </c>
      <c r="I14" s="24">
        <v>80.0</v>
      </c>
      <c r="J14" s="14">
        <v>560.0</v>
      </c>
      <c r="K14" s="14">
        <v>3.0</v>
      </c>
      <c r="L14" s="16">
        <f t="shared" si="1"/>
        <v>0.3007329012</v>
      </c>
      <c r="M14">
        <f t="shared" si="2"/>
        <v>0.2520473533</v>
      </c>
      <c r="N14">
        <f t="shared" si="3"/>
        <v>-0.04868554785</v>
      </c>
      <c r="T14" s="16"/>
      <c r="U14" s="17">
        <f t="shared" si="4"/>
        <v>0.06138645307</v>
      </c>
      <c r="V14">
        <f t="shared" si="5"/>
        <v>-0.2393464481</v>
      </c>
      <c r="AC14" s="80">
        <f t="shared" si="6"/>
        <v>0.2885008388</v>
      </c>
      <c r="AD14">
        <f t="shared" si="7"/>
        <v>-0.01223206242</v>
      </c>
      <c r="AJ14" s="16"/>
      <c r="AK14" s="80">
        <f t="shared" si="8"/>
        <v>0.09780350479</v>
      </c>
      <c r="AL14">
        <f t="shared" si="9"/>
        <v>-0.2029293964</v>
      </c>
      <c r="AR14" s="16"/>
      <c r="AS14" s="80">
        <f t="shared" si="10"/>
        <v>0.2906005498</v>
      </c>
      <c r="AT14">
        <f t="shared" si="11"/>
        <v>-0.01013235135</v>
      </c>
      <c r="AZ14" s="16"/>
    </row>
    <row r="15">
      <c r="A15" s="24">
        <v>90.0</v>
      </c>
      <c r="B15" s="23">
        <v>0.294656031968</v>
      </c>
      <c r="C15" s="24">
        <v>90.0</v>
      </c>
      <c r="D15" s="23">
        <v>0.293926500669</v>
      </c>
      <c r="E15" s="24">
        <v>90.0</v>
      </c>
      <c r="F15" s="23">
        <v>0.31821372637</v>
      </c>
      <c r="G15" s="24">
        <v>90.0</v>
      </c>
      <c r="H15" s="23">
        <v>0.293409770977</v>
      </c>
      <c r="I15" s="24">
        <v>90.0</v>
      </c>
      <c r="J15" s="14">
        <v>560.0</v>
      </c>
      <c r="K15" s="14">
        <v>3.0</v>
      </c>
      <c r="L15" s="16">
        <f t="shared" si="1"/>
        <v>0.294656032</v>
      </c>
      <c r="M15">
        <f t="shared" si="2"/>
        <v>0.2524514711</v>
      </c>
      <c r="N15">
        <f t="shared" si="3"/>
        <v>-0.04220456086</v>
      </c>
      <c r="T15" s="16"/>
      <c r="U15" s="17">
        <f t="shared" si="4"/>
        <v>0.06186241162</v>
      </c>
      <c r="V15">
        <f t="shared" si="5"/>
        <v>-0.2327936204</v>
      </c>
      <c r="AC15" s="80">
        <f t="shared" si="6"/>
        <v>0.2911950005</v>
      </c>
      <c r="AD15">
        <f t="shared" si="7"/>
        <v>-0.003461031434</v>
      </c>
      <c r="AJ15" s="16"/>
      <c r="AK15" s="80">
        <f t="shared" si="8"/>
        <v>0.09759969659</v>
      </c>
      <c r="AL15">
        <f t="shared" si="9"/>
        <v>-0.1970563354</v>
      </c>
      <c r="AR15" s="16"/>
      <c r="AS15" s="80">
        <f t="shared" si="10"/>
        <v>0.2934679779</v>
      </c>
      <c r="AT15">
        <f t="shared" si="11"/>
        <v>-0.001188054096</v>
      </c>
      <c r="AZ15" s="16"/>
    </row>
    <row r="16">
      <c r="A16" s="28">
        <v>100.0</v>
      </c>
      <c r="B16" s="29">
        <v>0.280935141366</v>
      </c>
      <c r="C16" s="28">
        <v>100.0</v>
      </c>
      <c r="D16" s="29">
        <v>0.289199551586</v>
      </c>
      <c r="E16" s="28">
        <v>100.0</v>
      </c>
      <c r="F16" s="29">
        <v>0.290418643868</v>
      </c>
      <c r="G16" s="28">
        <v>100.0</v>
      </c>
      <c r="H16" s="29">
        <v>0.276007913747</v>
      </c>
      <c r="I16" s="24">
        <v>100.0</v>
      </c>
      <c r="J16" s="14">
        <v>560.0</v>
      </c>
      <c r="K16" s="14">
        <v>3.0</v>
      </c>
      <c r="L16" s="16">
        <f t="shared" si="1"/>
        <v>0.2809351414</v>
      </c>
      <c r="M16">
        <f t="shared" si="2"/>
        <v>0.2527747653</v>
      </c>
      <c r="N16">
        <f t="shared" si="3"/>
        <v>-0.02816037603</v>
      </c>
      <c r="T16" s="16"/>
      <c r="U16" s="17">
        <f t="shared" si="4"/>
        <v>0.06224317846</v>
      </c>
      <c r="V16">
        <f t="shared" si="5"/>
        <v>-0.2186919629</v>
      </c>
      <c r="AC16" s="80">
        <f t="shared" si="6"/>
        <v>0.2934076425</v>
      </c>
      <c r="AD16">
        <f t="shared" si="7"/>
        <v>0.01247250112</v>
      </c>
      <c r="AJ16" s="16"/>
      <c r="AK16" s="80">
        <f t="shared" si="8"/>
        <v>0.09743346194</v>
      </c>
      <c r="AL16">
        <f t="shared" si="9"/>
        <v>-0.1835016794</v>
      </c>
      <c r="AR16" s="16"/>
      <c r="AS16" s="80">
        <f t="shared" si="10"/>
        <v>0.2958194987</v>
      </c>
      <c r="AT16">
        <f t="shared" si="11"/>
        <v>0.01488435737</v>
      </c>
      <c r="AZ16" s="16"/>
    </row>
    <row r="17">
      <c r="A17" s="81"/>
      <c r="B17" s="82"/>
      <c r="C17" s="81"/>
      <c r="D17" s="82"/>
      <c r="E17" s="81"/>
      <c r="F17" s="82"/>
      <c r="G17" s="81"/>
      <c r="H17" s="82"/>
      <c r="I17" s="24">
        <v>4.0</v>
      </c>
      <c r="J17" s="14">
        <v>560.0</v>
      </c>
      <c r="K17" s="14">
        <v>4.0</v>
      </c>
      <c r="L17" s="16">
        <f t="shared" ref="L17:L28" si="12">D5</f>
        <v>0.003551202016</v>
      </c>
      <c r="M17">
        <f t="shared" si="2"/>
        <v>0.19536266</v>
      </c>
      <c r="N17">
        <f t="shared" si="3"/>
        <v>0.191811458</v>
      </c>
      <c r="T17" s="16"/>
      <c r="U17" s="17">
        <f t="shared" si="4"/>
        <v>-0.002428988808</v>
      </c>
      <c r="V17">
        <f t="shared" si="5"/>
        <v>-0.005980190824</v>
      </c>
      <c r="AC17" s="80">
        <f t="shared" si="6"/>
        <v>0.0162437053</v>
      </c>
      <c r="AD17">
        <f t="shared" si="7"/>
        <v>0.01269250329</v>
      </c>
      <c r="AJ17" s="16"/>
      <c r="AK17" s="80">
        <f t="shared" si="8"/>
        <v>0.1207427637</v>
      </c>
      <c r="AL17">
        <f t="shared" si="9"/>
        <v>0.1171915616</v>
      </c>
      <c r="AR17" s="16"/>
      <c r="AS17" s="80">
        <f t="shared" si="10"/>
        <v>-0.00618825972</v>
      </c>
      <c r="AT17">
        <f t="shared" si="11"/>
        <v>-0.009739461736</v>
      </c>
      <c r="AZ17" s="16"/>
    </row>
    <row r="18">
      <c r="A18" s="24" t="s">
        <v>58</v>
      </c>
      <c r="B18" s="23" t="s">
        <v>50</v>
      </c>
      <c r="C18" s="24" t="s">
        <v>58</v>
      </c>
      <c r="D18" s="23" t="s">
        <v>0</v>
      </c>
      <c r="E18" s="24" t="s">
        <v>58</v>
      </c>
      <c r="F18" s="23" t="s">
        <v>51</v>
      </c>
      <c r="G18" s="24" t="s">
        <v>58</v>
      </c>
      <c r="H18" s="23" t="s">
        <v>52</v>
      </c>
      <c r="I18" s="24">
        <v>8.0</v>
      </c>
      <c r="J18" s="14">
        <v>560.0</v>
      </c>
      <c r="K18" s="14">
        <v>4.0</v>
      </c>
      <c r="L18" s="16">
        <f t="shared" si="12"/>
        <v>0.08147586572</v>
      </c>
      <c r="M18">
        <f t="shared" si="2"/>
        <v>0.22264061</v>
      </c>
      <c r="N18">
        <f t="shared" si="3"/>
        <v>0.1411647443</v>
      </c>
      <c r="T18" s="16"/>
      <c r="U18" s="17">
        <f t="shared" si="4"/>
        <v>0.0234117856</v>
      </c>
      <c r="V18">
        <f t="shared" si="5"/>
        <v>-0.05806408013</v>
      </c>
      <c r="AC18" s="80">
        <f t="shared" si="6"/>
        <v>0.1413187265</v>
      </c>
      <c r="AD18">
        <f t="shared" si="7"/>
        <v>0.0598428608</v>
      </c>
      <c r="AJ18" s="16"/>
      <c r="AK18" s="80">
        <f t="shared" si="8"/>
        <v>0.1097783376</v>
      </c>
      <c r="AL18">
        <f t="shared" si="9"/>
        <v>0.02830247186</v>
      </c>
      <c r="AR18" s="16"/>
      <c r="AS18" s="80">
        <f t="shared" si="10"/>
        <v>0.1311959191</v>
      </c>
      <c r="AT18">
        <f t="shared" si="11"/>
        <v>0.04972005338</v>
      </c>
      <c r="AZ18" s="16"/>
    </row>
    <row r="19">
      <c r="A19" s="24">
        <v>4.0</v>
      </c>
      <c r="B19" s="23">
        <v>0.0172352089633</v>
      </c>
      <c r="C19" s="24">
        <v>4.0</v>
      </c>
      <c r="D19" s="23">
        <v>0.00352975789636</v>
      </c>
      <c r="E19" s="24">
        <v>4.0</v>
      </c>
      <c r="F19" s="23">
        <v>0.0206173054557</v>
      </c>
      <c r="G19" s="24">
        <v>4.0</v>
      </c>
      <c r="H19" s="23">
        <v>0.0109632143417</v>
      </c>
      <c r="I19" s="24">
        <v>10.0</v>
      </c>
      <c r="J19" s="14">
        <v>560.0</v>
      </c>
      <c r="K19" s="14">
        <v>4.0</v>
      </c>
      <c r="L19" s="16">
        <f t="shared" si="12"/>
        <v>0.226613564</v>
      </c>
      <c r="M19">
        <f t="shared" si="2"/>
        <v>0.2280962</v>
      </c>
      <c r="N19">
        <f t="shared" si="3"/>
        <v>0.001482635994</v>
      </c>
      <c r="T19" s="16"/>
      <c r="U19" s="17">
        <f t="shared" si="4"/>
        <v>0.02857994048</v>
      </c>
      <c r="V19">
        <f t="shared" si="5"/>
        <v>-0.1980336235</v>
      </c>
      <c r="AC19" s="80">
        <f t="shared" si="6"/>
        <v>0.1693810727</v>
      </c>
      <c r="AD19">
        <f t="shared" si="7"/>
        <v>-0.05723249132</v>
      </c>
      <c r="AJ19" s="16"/>
      <c r="AK19" s="80">
        <f t="shared" si="8"/>
        <v>0.1073908986</v>
      </c>
      <c r="AL19">
        <f t="shared" si="9"/>
        <v>-0.1192226654</v>
      </c>
      <c r="AR19" s="16"/>
      <c r="AS19" s="80">
        <f t="shared" si="10"/>
        <v>0.1618259125</v>
      </c>
      <c r="AT19">
        <f t="shared" si="11"/>
        <v>-0.06478765152</v>
      </c>
      <c r="AZ19" s="16"/>
    </row>
    <row r="20">
      <c r="A20" s="24">
        <v>8.0</v>
      </c>
      <c r="B20" s="23">
        <v>0.100097315551</v>
      </c>
      <c r="C20" s="24">
        <v>8.0</v>
      </c>
      <c r="D20" s="23">
        <v>0.135146243776</v>
      </c>
      <c r="E20" s="24">
        <v>8.0</v>
      </c>
      <c r="F20" s="23">
        <v>0.0475692372264</v>
      </c>
      <c r="G20" s="24">
        <v>8.0</v>
      </c>
      <c r="H20" s="23">
        <v>0.093770791425</v>
      </c>
      <c r="I20" s="24">
        <v>20.0</v>
      </c>
      <c r="J20" s="14">
        <v>560.0</v>
      </c>
      <c r="K20" s="14">
        <v>4.0</v>
      </c>
      <c r="L20" s="16">
        <f t="shared" si="12"/>
        <v>0.2751791469</v>
      </c>
      <c r="M20">
        <f t="shared" si="2"/>
        <v>0.23900738</v>
      </c>
      <c r="N20">
        <f t="shared" si="3"/>
        <v>-0.03617176691</v>
      </c>
      <c r="T20" s="16"/>
      <c r="U20" s="17">
        <f t="shared" si="4"/>
        <v>0.03891625024</v>
      </c>
      <c r="V20">
        <f t="shared" si="5"/>
        <v>-0.2362628967</v>
      </c>
      <c r="AC20" s="80">
        <f t="shared" si="6"/>
        <v>0.2314197476</v>
      </c>
      <c r="AD20">
        <f t="shared" si="7"/>
        <v>-0.04375939929</v>
      </c>
      <c r="AJ20" s="16"/>
      <c r="AK20" s="80">
        <f t="shared" si="8"/>
        <v>0.1022506677</v>
      </c>
      <c r="AL20">
        <f t="shared" si="9"/>
        <v>-0.1729284792</v>
      </c>
      <c r="AR20" s="16"/>
      <c r="AS20" s="80">
        <f t="shared" si="10"/>
        <v>0.2291628623</v>
      </c>
      <c r="AT20">
        <f t="shared" si="11"/>
        <v>-0.04601628456</v>
      </c>
      <c r="AZ20" s="16"/>
    </row>
    <row r="21">
      <c r="A21" s="24">
        <v>10.0</v>
      </c>
      <c r="B21" s="23">
        <v>0.113229247956</v>
      </c>
      <c r="C21" s="24">
        <v>10.0</v>
      </c>
      <c r="D21" s="23">
        <v>0.256951230935</v>
      </c>
      <c r="E21" s="24">
        <v>10.0</v>
      </c>
      <c r="F21" s="23">
        <v>0.199392202382</v>
      </c>
      <c r="G21" s="24">
        <v>10.0</v>
      </c>
      <c r="H21" s="23">
        <v>0.0985218207108</v>
      </c>
      <c r="I21" s="24">
        <v>30.0</v>
      </c>
      <c r="J21" s="14">
        <v>560.0</v>
      </c>
      <c r="K21" s="14">
        <v>4.0</v>
      </c>
      <c r="L21" s="16">
        <f t="shared" si="12"/>
        <v>0.2808700505</v>
      </c>
      <c r="M21">
        <f t="shared" si="2"/>
        <v>0.24264444</v>
      </c>
      <c r="N21">
        <f t="shared" si="3"/>
        <v>-0.03822561047</v>
      </c>
      <c r="T21" s="16"/>
      <c r="U21" s="17">
        <f t="shared" si="4"/>
        <v>0.04236168683</v>
      </c>
      <c r="V21">
        <f t="shared" si="5"/>
        <v>-0.2385083636</v>
      </c>
      <c r="AC21" s="80">
        <f t="shared" si="6"/>
        <v>0.2550736599</v>
      </c>
      <c r="AD21">
        <f t="shared" si="7"/>
        <v>-0.02579639052</v>
      </c>
      <c r="AJ21" s="16"/>
      <c r="AK21" s="80">
        <f t="shared" si="8"/>
        <v>0.1003584031</v>
      </c>
      <c r="AL21">
        <f t="shared" si="9"/>
        <v>-0.1805116474</v>
      </c>
      <c r="AR21" s="16"/>
      <c r="AS21" s="80">
        <f t="shared" si="10"/>
        <v>0.2546474354</v>
      </c>
      <c r="AT21">
        <f t="shared" si="11"/>
        <v>-0.02622261506</v>
      </c>
      <c r="AZ21" s="16"/>
    </row>
    <row r="22">
      <c r="A22" s="24">
        <v>20.0</v>
      </c>
      <c r="B22" s="23">
        <v>0.285110638882</v>
      </c>
      <c r="C22" s="24">
        <v>20.0</v>
      </c>
      <c r="D22" s="23">
        <v>0.272398806177</v>
      </c>
      <c r="E22" s="24">
        <v>20.0</v>
      </c>
      <c r="F22" s="23">
        <v>0.258353124349</v>
      </c>
      <c r="G22" s="24">
        <v>20.0</v>
      </c>
      <c r="H22" s="23">
        <v>0.268967754836</v>
      </c>
      <c r="I22" s="24">
        <v>40.0</v>
      </c>
      <c r="J22" s="14">
        <v>560.0</v>
      </c>
      <c r="K22" s="14">
        <v>4.0</v>
      </c>
      <c r="L22" s="16">
        <f t="shared" si="12"/>
        <v>0.2633725558</v>
      </c>
      <c r="M22">
        <f t="shared" si="2"/>
        <v>0.24446297</v>
      </c>
      <c r="N22">
        <f t="shared" si="3"/>
        <v>-0.01890958582</v>
      </c>
      <c r="T22" s="16"/>
      <c r="U22" s="17">
        <f t="shared" si="4"/>
        <v>0.04408440512</v>
      </c>
      <c r="V22">
        <f t="shared" si="5"/>
        <v>-0.2192881507</v>
      </c>
      <c r="AC22" s="80">
        <f t="shared" si="6"/>
        <v>0.267921276</v>
      </c>
      <c r="AD22">
        <f t="shared" si="7"/>
        <v>0.004548720164</v>
      </c>
      <c r="AJ22" s="16"/>
      <c r="AK22" s="80">
        <f t="shared" si="8"/>
        <v>0.0993526484</v>
      </c>
      <c r="AL22">
        <f t="shared" si="9"/>
        <v>-0.1640199074</v>
      </c>
      <c r="AR22" s="16"/>
      <c r="AS22" s="80">
        <f t="shared" si="10"/>
        <v>0.2684261879</v>
      </c>
      <c r="AT22">
        <f t="shared" si="11"/>
        <v>0.005053632114</v>
      </c>
      <c r="AZ22" s="16"/>
    </row>
    <row r="23">
      <c r="A23" s="24">
        <v>30.0</v>
      </c>
      <c r="B23" s="23">
        <v>0.266593036766</v>
      </c>
      <c r="C23" s="24">
        <v>30.0</v>
      </c>
      <c r="D23" s="23">
        <v>0.240541883001</v>
      </c>
      <c r="E23" s="24">
        <v>30.0</v>
      </c>
      <c r="F23" s="23">
        <v>0.309023128753</v>
      </c>
      <c r="G23" s="24">
        <v>30.0</v>
      </c>
      <c r="H23" s="23">
        <v>0.329246421384</v>
      </c>
      <c r="I23" s="24">
        <v>50.0</v>
      </c>
      <c r="J23" s="14">
        <v>560.0</v>
      </c>
      <c r="K23" s="14">
        <v>4.0</v>
      </c>
      <c r="L23" s="16">
        <f t="shared" si="12"/>
        <v>0.2601007974</v>
      </c>
      <c r="M23">
        <f t="shared" si="2"/>
        <v>0.245554088</v>
      </c>
      <c r="N23">
        <f t="shared" si="3"/>
        <v>-0.01454670936</v>
      </c>
      <c r="T23" s="16"/>
      <c r="U23" s="17">
        <f t="shared" si="4"/>
        <v>0.0451180361</v>
      </c>
      <c r="V23">
        <f t="shared" si="5"/>
        <v>-0.2149827613</v>
      </c>
      <c r="AC23" s="80">
        <f t="shared" si="6"/>
        <v>0.276110909</v>
      </c>
      <c r="AD23">
        <f t="shared" si="7"/>
        <v>0.01601011164</v>
      </c>
      <c r="AJ23" s="16"/>
      <c r="AK23" s="80">
        <f t="shared" si="8"/>
        <v>0.09872162184</v>
      </c>
      <c r="AL23">
        <f t="shared" si="9"/>
        <v>-0.1613791755</v>
      </c>
      <c r="AR23" s="16"/>
      <c r="AS23" s="80">
        <f t="shared" si="10"/>
        <v>0.2771800009</v>
      </c>
      <c r="AT23">
        <f t="shared" si="11"/>
        <v>0.01707920351</v>
      </c>
      <c r="AZ23" s="16"/>
    </row>
    <row r="24">
      <c r="A24" s="24">
        <v>40.0</v>
      </c>
      <c r="B24" s="23">
        <v>0.271490058076</v>
      </c>
      <c r="C24" s="24">
        <v>40.0</v>
      </c>
      <c r="D24" s="23">
        <v>0.255100967644</v>
      </c>
      <c r="E24" s="24">
        <v>40.0</v>
      </c>
      <c r="F24" s="23">
        <v>0.296171597746</v>
      </c>
      <c r="G24" s="24">
        <v>40.0</v>
      </c>
      <c r="H24" s="23">
        <v>0.294387219884</v>
      </c>
      <c r="I24" s="24">
        <v>60.0</v>
      </c>
      <c r="J24" s="14">
        <v>560.0</v>
      </c>
      <c r="K24" s="14">
        <v>4.0</v>
      </c>
      <c r="L24" s="16">
        <f t="shared" si="12"/>
        <v>0.2459813019</v>
      </c>
      <c r="M24">
        <f t="shared" si="2"/>
        <v>0.2462815</v>
      </c>
      <c r="N24">
        <f t="shared" si="3"/>
        <v>0.000300198144</v>
      </c>
      <c r="T24" s="16"/>
      <c r="U24" s="17">
        <f t="shared" si="4"/>
        <v>0.04580712341</v>
      </c>
      <c r="V24">
        <f t="shared" si="5"/>
        <v>-0.2001741784</v>
      </c>
      <c r="AC24" s="80">
        <f t="shared" si="6"/>
        <v>0.2818384648</v>
      </c>
      <c r="AD24">
        <f t="shared" si="7"/>
        <v>0.03585716292</v>
      </c>
      <c r="AJ24" s="16"/>
      <c r="AK24" s="80">
        <f t="shared" si="8"/>
        <v>0.09828580545</v>
      </c>
      <c r="AL24">
        <f t="shared" si="9"/>
        <v>-0.1476954964</v>
      </c>
      <c r="AR24" s="16"/>
      <c r="AS24" s="80">
        <f t="shared" si="10"/>
        <v>0.2832859208</v>
      </c>
      <c r="AT24">
        <f t="shared" si="11"/>
        <v>0.03730461898</v>
      </c>
      <c r="AZ24" s="16"/>
    </row>
    <row r="25">
      <c r="A25" s="24">
        <v>50.0</v>
      </c>
      <c r="B25" s="23">
        <v>0.290095497393</v>
      </c>
      <c r="C25" s="24">
        <v>50.0</v>
      </c>
      <c r="D25" s="23">
        <v>0.300078237227</v>
      </c>
      <c r="E25" s="24">
        <v>50.0</v>
      </c>
      <c r="F25" s="23">
        <v>0.296492381635</v>
      </c>
      <c r="G25" s="24">
        <v>50.0</v>
      </c>
      <c r="H25" s="23">
        <v>0.287175290613</v>
      </c>
      <c r="I25" s="24">
        <v>70.0</v>
      </c>
      <c r="J25" s="14">
        <v>560.0</v>
      </c>
      <c r="K25" s="14">
        <v>4.0</v>
      </c>
      <c r="L25" s="16">
        <f t="shared" si="12"/>
        <v>0.2930964279</v>
      </c>
      <c r="M25">
        <f t="shared" si="2"/>
        <v>0.24680108</v>
      </c>
      <c r="N25">
        <f t="shared" si="3"/>
        <v>-0.04629534793</v>
      </c>
      <c r="T25" s="16"/>
      <c r="U25" s="17">
        <f t="shared" si="4"/>
        <v>0.04629932864</v>
      </c>
      <c r="V25">
        <f t="shared" si="5"/>
        <v>-0.2467970993</v>
      </c>
      <c r="AC25" s="80">
        <f t="shared" si="6"/>
        <v>0.2860951051</v>
      </c>
      <c r="AD25">
        <f t="shared" si="7"/>
        <v>-0.007001322844</v>
      </c>
      <c r="AJ25" s="16"/>
      <c r="AK25" s="80">
        <f t="shared" si="8"/>
        <v>0.09796526199</v>
      </c>
      <c r="AL25">
        <f t="shared" si="9"/>
        <v>-0.1951311659</v>
      </c>
      <c r="AR25" s="16"/>
      <c r="AS25" s="80">
        <f t="shared" si="10"/>
        <v>0.2878138028</v>
      </c>
      <c r="AT25">
        <f t="shared" si="11"/>
        <v>-0.005282625149</v>
      </c>
      <c r="AZ25" s="16"/>
    </row>
    <row r="26">
      <c r="A26" s="24">
        <v>60.0</v>
      </c>
      <c r="B26" s="23">
        <v>0.305358918879</v>
      </c>
      <c r="C26" s="24">
        <v>60.0</v>
      </c>
      <c r="D26" s="23">
        <v>0.313953753732</v>
      </c>
      <c r="E26" s="24">
        <v>60.0</v>
      </c>
      <c r="F26" s="23">
        <v>0.2852730581</v>
      </c>
      <c r="G26" s="24">
        <v>60.0</v>
      </c>
      <c r="H26" s="23">
        <v>0.307523762049</v>
      </c>
      <c r="I26" s="24">
        <v>80.0</v>
      </c>
      <c r="J26" s="14">
        <v>560.0</v>
      </c>
      <c r="K26" s="14">
        <v>4.0</v>
      </c>
      <c r="L26" s="16">
        <f t="shared" si="12"/>
        <v>0.293840935</v>
      </c>
      <c r="M26">
        <f t="shared" si="2"/>
        <v>0.247190765</v>
      </c>
      <c r="N26">
        <f t="shared" si="3"/>
        <v>-0.04665016999</v>
      </c>
      <c r="T26" s="16"/>
      <c r="U26" s="17">
        <f t="shared" si="4"/>
        <v>0.04666848256</v>
      </c>
      <c r="V26">
        <f t="shared" si="5"/>
        <v>-0.2471724524</v>
      </c>
      <c r="AC26" s="80">
        <f t="shared" si="6"/>
        <v>0.2893975821</v>
      </c>
      <c r="AD26">
        <f t="shared" si="7"/>
        <v>-0.004443352913</v>
      </c>
      <c r="AJ26" s="16"/>
      <c r="AK26" s="80">
        <f t="shared" si="8"/>
        <v>0.09771876935</v>
      </c>
      <c r="AL26">
        <f t="shared" si="9"/>
        <v>-0.1961221656</v>
      </c>
      <c r="AR26" s="16"/>
      <c r="AS26" s="80">
        <f t="shared" si="10"/>
        <v>0.2913201375</v>
      </c>
      <c r="AT26">
        <f t="shared" si="11"/>
        <v>-0.00252079747</v>
      </c>
      <c r="AZ26" s="16"/>
    </row>
    <row r="27">
      <c r="A27" s="24">
        <v>70.0</v>
      </c>
      <c r="B27" s="23">
        <v>0.310173348975</v>
      </c>
      <c r="C27" s="24">
        <v>70.0</v>
      </c>
      <c r="D27" s="23">
        <v>0.297303568442</v>
      </c>
      <c r="E27" s="24">
        <v>70.0</v>
      </c>
      <c r="F27" s="23">
        <v>0.289031528451</v>
      </c>
      <c r="G27" s="24">
        <v>70.0</v>
      </c>
      <c r="H27" s="23">
        <v>0.339164055612</v>
      </c>
      <c r="I27" s="24">
        <v>90.0</v>
      </c>
      <c r="J27" s="14">
        <v>560.0</v>
      </c>
      <c r="K27" s="14">
        <v>4.0</v>
      </c>
      <c r="L27" s="16">
        <f t="shared" si="12"/>
        <v>0.2939265007</v>
      </c>
      <c r="M27">
        <f t="shared" si="2"/>
        <v>0.2474938533</v>
      </c>
      <c r="N27">
        <f t="shared" si="3"/>
        <v>-0.04643264734</v>
      </c>
      <c r="T27" s="16"/>
      <c r="U27" s="17">
        <f t="shared" si="4"/>
        <v>0.04695560228</v>
      </c>
      <c r="V27">
        <f t="shared" si="5"/>
        <v>-0.2469708984</v>
      </c>
      <c r="AC27" s="80">
        <f t="shared" si="6"/>
        <v>0.292043266</v>
      </c>
      <c r="AD27">
        <f t="shared" si="7"/>
        <v>-0.001883234652</v>
      </c>
      <c r="AJ27" s="16"/>
      <c r="AK27" s="80">
        <f t="shared" si="8"/>
        <v>0.09752282358</v>
      </c>
      <c r="AL27">
        <f t="shared" si="9"/>
        <v>-0.1964036771</v>
      </c>
      <c r="AR27" s="16"/>
      <c r="AS27" s="80">
        <f t="shared" si="10"/>
        <v>0.2941245403</v>
      </c>
      <c r="AT27">
        <f t="shared" si="11"/>
        <v>0.0001980396114</v>
      </c>
      <c r="AZ27" s="16"/>
    </row>
    <row r="28">
      <c r="A28" s="24">
        <v>80.0</v>
      </c>
      <c r="B28" s="23">
        <v>0.310625074339</v>
      </c>
      <c r="C28" s="24">
        <v>80.0</v>
      </c>
      <c r="D28" s="23">
        <v>0.313886436423</v>
      </c>
      <c r="E28" s="24">
        <v>80.0</v>
      </c>
      <c r="F28" s="23">
        <v>0.333124534004</v>
      </c>
      <c r="G28" s="24">
        <v>80.0</v>
      </c>
      <c r="H28" s="23">
        <v>0.329868429767</v>
      </c>
      <c r="I28" s="24">
        <v>100.0</v>
      </c>
      <c r="J28" s="14">
        <v>560.0</v>
      </c>
      <c r="K28" s="14">
        <v>4.0</v>
      </c>
      <c r="L28" s="16">
        <f t="shared" si="12"/>
        <v>0.2891995516</v>
      </c>
      <c r="M28">
        <f t="shared" si="2"/>
        <v>0.247736324</v>
      </c>
      <c r="N28">
        <f t="shared" si="3"/>
        <v>-0.04146322759</v>
      </c>
      <c r="T28" s="16"/>
      <c r="U28" s="17">
        <f t="shared" si="4"/>
        <v>0.04718529805</v>
      </c>
      <c r="V28">
        <f t="shared" si="5"/>
        <v>-0.2420142535</v>
      </c>
      <c r="AC28" s="80">
        <f t="shared" si="6"/>
        <v>0.2942160944</v>
      </c>
      <c r="AD28">
        <f t="shared" si="7"/>
        <v>0.005016542852</v>
      </c>
      <c r="AJ28" s="16"/>
      <c r="AK28" s="80">
        <f t="shared" si="8"/>
        <v>0.09736300185</v>
      </c>
      <c r="AL28">
        <f t="shared" si="9"/>
        <v>-0.1918365497</v>
      </c>
      <c r="AR28" s="16"/>
      <c r="AS28" s="80">
        <f t="shared" si="10"/>
        <v>0.2964243754</v>
      </c>
      <c r="AT28">
        <f t="shared" si="11"/>
        <v>0.007224823775</v>
      </c>
      <c r="AZ28" s="16"/>
    </row>
    <row r="29">
      <c r="A29" s="24">
        <v>90.0</v>
      </c>
      <c r="B29" s="23">
        <v>0.327985538844</v>
      </c>
      <c r="C29" s="24">
        <v>90.0</v>
      </c>
      <c r="D29" s="23">
        <v>0.318964082111</v>
      </c>
      <c r="E29" s="24">
        <v>90.0</v>
      </c>
      <c r="F29" s="23">
        <v>0.29479097712</v>
      </c>
      <c r="G29" s="24">
        <v>90.0</v>
      </c>
      <c r="H29" s="23">
        <v>0.330910981109</v>
      </c>
      <c r="I29" s="24">
        <v>4.0</v>
      </c>
      <c r="J29" s="14">
        <v>560.0</v>
      </c>
      <c r="K29" s="14">
        <v>5.0</v>
      </c>
      <c r="L29" s="16">
        <f t="shared" ref="L29:L40" si="13">F5</f>
        <v>0.0362089732</v>
      </c>
      <c r="M29">
        <f t="shared" si="2"/>
        <v>0.202814328</v>
      </c>
      <c r="N29">
        <f t="shared" si="3"/>
        <v>0.1666053548</v>
      </c>
      <c r="T29" s="16"/>
      <c r="U29" s="17">
        <f t="shared" si="4"/>
        <v>0.004482119219</v>
      </c>
      <c r="V29">
        <f t="shared" si="5"/>
        <v>-0.03172685398</v>
      </c>
      <c r="AC29" s="80">
        <f t="shared" si="6"/>
        <v>0.02075268622</v>
      </c>
      <c r="AD29">
        <f t="shared" si="7"/>
        <v>-0.01545628698</v>
      </c>
      <c r="AJ29" s="16"/>
      <c r="AK29" s="80">
        <f t="shared" si="8"/>
        <v>0.1199873173</v>
      </c>
      <c r="AL29">
        <f t="shared" si="9"/>
        <v>0.08377834414</v>
      </c>
      <c r="AR29" s="16"/>
      <c r="AS29" s="80">
        <f t="shared" si="10"/>
        <v>-0.0005562343448</v>
      </c>
      <c r="AT29">
        <f t="shared" si="11"/>
        <v>-0.03676520754</v>
      </c>
      <c r="AZ29" s="16"/>
    </row>
    <row r="30">
      <c r="A30" s="28">
        <v>100.0</v>
      </c>
      <c r="B30" s="29">
        <v>0.311892930375</v>
      </c>
      <c r="C30" s="28">
        <v>100.0</v>
      </c>
      <c r="D30" s="29">
        <v>0.334767455655</v>
      </c>
      <c r="E30" s="28">
        <v>100.0</v>
      </c>
      <c r="F30" s="29">
        <v>0.332966324809</v>
      </c>
      <c r="G30" s="28">
        <v>100.0</v>
      </c>
      <c r="H30" s="29">
        <v>0.321343342088</v>
      </c>
      <c r="I30" s="24">
        <v>8.0</v>
      </c>
      <c r="J30" s="14">
        <v>560.0</v>
      </c>
      <c r="K30" s="14">
        <v>5.0</v>
      </c>
      <c r="L30" s="16">
        <f t="shared" si="13"/>
        <v>0.06918662858</v>
      </c>
      <c r="M30">
        <f t="shared" si="2"/>
        <v>0.224636688</v>
      </c>
      <c r="N30">
        <f t="shared" si="3"/>
        <v>0.1554500594</v>
      </c>
      <c r="T30" s="16"/>
      <c r="U30" s="17">
        <f t="shared" si="4"/>
        <v>0.02194208361</v>
      </c>
      <c r="V30">
        <f t="shared" si="5"/>
        <v>-0.04724454497</v>
      </c>
      <c r="AC30" s="80">
        <f t="shared" si="6"/>
        <v>0.14407849</v>
      </c>
      <c r="AD30">
        <f t="shared" si="7"/>
        <v>0.07489186143</v>
      </c>
      <c r="AJ30" s="16"/>
      <c r="AK30" s="80">
        <f t="shared" si="8"/>
        <v>0.1093524233</v>
      </c>
      <c r="AL30">
        <f t="shared" si="9"/>
        <v>0.04016579468</v>
      </c>
      <c r="AR30" s="16"/>
      <c r="AS30" s="80">
        <f t="shared" si="10"/>
        <v>0.134479882</v>
      </c>
      <c r="AT30">
        <f t="shared" si="11"/>
        <v>0.06529325343</v>
      </c>
      <c r="AZ30" s="16"/>
    </row>
    <row r="31">
      <c r="A31" s="81"/>
      <c r="B31" s="82"/>
      <c r="C31" s="81"/>
      <c r="D31" s="82"/>
      <c r="E31" s="81"/>
      <c r="F31" s="82"/>
      <c r="G31" s="81"/>
      <c r="H31" s="82"/>
      <c r="I31" s="24">
        <v>10.0</v>
      </c>
      <c r="J31" s="14">
        <v>560.0</v>
      </c>
      <c r="K31" s="14">
        <v>5.0</v>
      </c>
      <c r="L31" s="16">
        <f t="shared" si="13"/>
        <v>0.1678838419</v>
      </c>
      <c r="M31">
        <f t="shared" si="2"/>
        <v>0.22900116</v>
      </c>
      <c r="N31">
        <f t="shared" si="3"/>
        <v>0.0611173181</v>
      </c>
      <c r="T31" s="16"/>
      <c r="U31" s="17">
        <f t="shared" si="4"/>
        <v>0.02543407649</v>
      </c>
      <c r="V31">
        <f t="shared" si="5"/>
        <v>-0.1424497654</v>
      </c>
      <c r="AC31" s="80">
        <f t="shared" si="6"/>
        <v>0.1717483746</v>
      </c>
      <c r="AD31">
        <f t="shared" si="7"/>
        <v>0.003864532649</v>
      </c>
      <c r="AJ31" s="16"/>
      <c r="AK31" s="80">
        <f t="shared" si="8"/>
        <v>0.107036738</v>
      </c>
      <c r="AL31">
        <f t="shared" si="9"/>
        <v>-0.06084710394</v>
      </c>
      <c r="AR31" s="16"/>
      <c r="AS31" s="80">
        <f t="shared" si="10"/>
        <v>0.1645863716</v>
      </c>
      <c r="AT31">
        <f t="shared" si="11"/>
        <v>-0.003297470288</v>
      </c>
      <c r="AZ31" s="16"/>
    </row>
    <row r="32">
      <c r="A32" s="24" t="s">
        <v>2</v>
      </c>
      <c r="B32" s="23" t="s">
        <v>50</v>
      </c>
      <c r="C32" s="24" t="s">
        <v>2</v>
      </c>
      <c r="D32" s="23" t="s">
        <v>0</v>
      </c>
      <c r="E32" s="24" t="s">
        <v>2</v>
      </c>
      <c r="F32" s="23" t="s">
        <v>51</v>
      </c>
      <c r="G32" s="24" t="s">
        <v>2</v>
      </c>
      <c r="H32" s="23" t="s">
        <v>52</v>
      </c>
      <c r="I32" s="24">
        <v>20.0</v>
      </c>
      <c r="J32" s="14">
        <v>560.0</v>
      </c>
      <c r="K32" s="14">
        <v>5.0</v>
      </c>
      <c r="L32" s="16">
        <f t="shared" si="13"/>
        <v>0.33533511</v>
      </c>
      <c r="M32">
        <f t="shared" si="2"/>
        <v>0.237730104</v>
      </c>
      <c r="N32">
        <f t="shared" si="3"/>
        <v>-0.09760500599</v>
      </c>
      <c r="T32" s="16"/>
      <c r="U32" s="17">
        <f t="shared" si="4"/>
        <v>0.03241806224</v>
      </c>
      <c r="V32">
        <f t="shared" si="5"/>
        <v>-0.3029170477</v>
      </c>
      <c r="AC32" s="80">
        <f t="shared" si="6"/>
        <v>0.2329194172</v>
      </c>
      <c r="AD32">
        <f t="shared" si="7"/>
        <v>-0.1024156928</v>
      </c>
      <c r="AJ32" s="16"/>
      <c r="AK32" s="80">
        <f t="shared" si="8"/>
        <v>0.1020509948</v>
      </c>
      <c r="AL32">
        <f t="shared" si="9"/>
        <v>-0.2332841152</v>
      </c>
      <c r="AR32" s="16"/>
      <c r="AS32" s="80">
        <f t="shared" si="10"/>
        <v>0.2307724512</v>
      </c>
      <c r="AT32">
        <f t="shared" si="11"/>
        <v>-0.1045626588</v>
      </c>
      <c r="AZ32" s="16"/>
    </row>
    <row r="33">
      <c r="A33" s="24">
        <v>4.0</v>
      </c>
      <c r="B33" s="23">
        <v>0.0</v>
      </c>
      <c r="C33" s="24">
        <v>4.0</v>
      </c>
      <c r="D33" s="23">
        <v>0.0357209244188</v>
      </c>
      <c r="E33" s="24">
        <v>4.0</v>
      </c>
      <c r="F33" s="23">
        <v>7.18605745139E-4</v>
      </c>
      <c r="G33" s="24">
        <v>4.0</v>
      </c>
      <c r="H33" s="23">
        <v>0.0</v>
      </c>
      <c r="I33" s="24">
        <v>30.0</v>
      </c>
      <c r="J33" s="14">
        <v>560.0</v>
      </c>
      <c r="K33" s="14">
        <v>5.0</v>
      </c>
      <c r="L33" s="16">
        <f t="shared" si="13"/>
        <v>0.273735702</v>
      </c>
      <c r="M33">
        <f t="shared" si="2"/>
        <v>0.240639752</v>
      </c>
      <c r="N33">
        <f t="shared" si="3"/>
        <v>-0.03309595004</v>
      </c>
      <c r="T33" s="16"/>
      <c r="U33" s="17">
        <f t="shared" si="4"/>
        <v>0.0347460575</v>
      </c>
      <c r="V33">
        <f t="shared" si="5"/>
        <v>-0.2389896445</v>
      </c>
      <c r="AC33" s="80">
        <f t="shared" si="6"/>
        <v>0.2562425213</v>
      </c>
      <c r="AD33">
        <f t="shared" si="7"/>
        <v>-0.01749318069</v>
      </c>
      <c r="AJ33" s="16"/>
      <c r="AK33" s="80">
        <f t="shared" si="8"/>
        <v>0.1002156016</v>
      </c>
      <c r="AL33">
        <f t="shared" si="9"/>
        <v>-0.1735201004</v>
      </c>
      <c r="AR33" s="16"/>
      <c r="AS33" s="80">
        <f t="shared" si="10"/>
        <v>0.255821462</v>
      </c>
      <c r="AT33">
        <f t="shared" si="11"/>
        <v>-0.01791424005</v>
      </c>
      <c r="AZ33" s="16"/>
    </row>
    <row r="34">
      <c r="A34" s="24">
        <v>8.0</v>
      </c>
      <c r="B34" s="23">
        <v>0.0187519581557</v>
      </c>
      <c r="C34" s="24">
        <v>8.0</v>
      </c>
      <c r="D34" s="23">
        <v>0.0249782138515</v>
      </c>
      <c r="E34" s="24">
        <v>8.0</v>
      </c>
      <c r="F34" s="23">
        <v>0.0631548489758</v>
      </c>
      <c r="G34" s="24">
        <v>8.0</v>
      </c>
      <c r="H34" s="23">
        <v>0.185800842191</v>
      </c>
      <c r="I34" s="24">
        <v>40.0</v>
      </c>
      <c r="J34" s="14">
        <v>560.0</v>
      </c>
      <c r="K34" s="14">
        <v>5.0</v>
      </c>
      <c r="L34" s="16">
        <f t="shared" si="13"/>
        <v>0.2817761592</v>
      </c>
      <c r="M34">
        <f t="shared" si="2"/>
        <v>0.242094576</v>
      </c>
      <c r="N34">
        <f t="shared" si="3"/>
        <v>-0.03968158321</v>
      </c>
      <c r="T34" s="16"/>
      <c r="U34" s="17">
        <f t="shared" si="4"/>
        <v>0.03591005512</v>
      </c>
      <c r="V34">
        <f t="shared" si="5"/>
        <v>-0.2458661041</v>
      </c>
      <c r="AC34" s="80">
        <f t="shared" si="6"/>
        <v>0.268910459</v>
      </c>
      <c r="AD34">
        <f t="shared" si="7"/>
        <v>-0.01286570019</v>
      </c>
      <c r="AJ34" s="16"/>
      <c r="AK34" s="80">
        <f t="shared" si="8"/>
        <v>0.09924007453</v>
      </c>
      <c r="AL34">
        <f t="shared" si="9"/>
        <v>-0.1825360847</v>
      </c>
      <c r="AR34" s="16"/>
      <c r="AS34" s="80">
        <f t="shared" si="10"/>
        <v>0.2693647189</v>
      </c>
      <c r="AT34">
        <f t="shared" si="11"/>
        <v>-0.01241144033</v>
      </c>
      <c r="AZ34" s="16"/>
    </row>
    <row r="35">
      <c r="A35" s="24">
        <v>10.0</v>
      </c>
      <c r="B35" s="23">
        <v>0.115124842329</v>
      </c>
      <c r="C35" s="24">
        <v>10.0</v>
      </c>
      <c r="D35" s="23">
        <v>0.196432151365</v>
      </c>
      <c r="E35" s="24">
        <v>10.0</v>
      </c>
      <c r="F35" s="23">
        <v>0.16731621018</v>
      </c>
      <c r="G35" s="24">
        <v>10.0</v>
      </c>
      <c r="H35" s="23">
        <v>0.171443844831</v>
      </c>
      <c r="I35" s="24">
        <v>50.0</v>
      </c>
      <c r="J35" s="14">
        <v>560.0</v>
      </c>
      <c r="K35" s="14">
        <v>5.0</v>
      </c>
      <c r="L35" s="16">
        <f t="shared" si="13"/>
        <v>0.2905963918</v>
      </c>
      <c r="M35">
        <f t="shared" si="2"/>
        <v>0.2429674704</v>
      </c>
      <c r="N35">
        <f t="shared" si="3"/>
        <v>-0.04762892144</v>
      </c>
      <c r="T35" s="16"/>
      <c r="U35" s="17">
        <f t="shared" si="4"/>
        <v>0.0366084537</v>
      </c>
      <c r="V35">
        <f t="shared" si="5"/>
        <v>-0.2539879381</v>
      </c>
      <c r="AC35" s="80">
        <f t="shared" si="6"/>
        <v>0.2769855572</v>
      </c>
      <c r="AD35">
        <f t="shared" si="7"/>
        <v>-0.01361083464</v>
      </c>
      <c r="AJ35" s="16"/>
      <c r="AK35" s="80">
        <f t="shared" si="8"/>
        <v>0.09862801325</v>
      </c>
      <c r="AL35">
        <f t="shared" si="9"/>
        <v>-0.1919683786</v>
      </c>
      <c r="AR35" s="16"/>
      <c r="AS35" s="80">
        <f t="shared" si="10"/>
        <v>0.2779689185</v>
      </c>
      <c r="AT35">
        <f t="shared" si="11"/>
        <v>-0.0126274733</v>
      </c>
      <c r="AZ35" s="16"/>
    </row>
    <row r="36">
      <c r="A36" s="24">
        <v>20.0</v>
      </c>
      <c r="B36" s="23">
        <v>0.32567931968</v>
      </c>
      <c r="C36" s="24">
        <v>20.0</v>
      </c>
      <c r="D36" s="23">
        <v>0.362495875106</v>
      </c>
      <c r="E36" s="24">
        <v>20.0</v>
      </c>
      <c r="F36" s="23">
        <v>0.350198369811</v>
      </c>
      <c r="G36" s="24">
        <v>20.0</v>
      </c>
      <c r="H36" s="23">
        <v>0.241981062534</v>
      </c>
      <c r="I36" s="24">
        <v>60.0</v>
      </c>
      <c r="J36" s="14">
        <v>560.0</v>
      </c>
      <c r="K36" s="14">
        <v>5.0</v>
      </c>
      <c r="L36" s="16">
        <f t="shared" si="13"/>
        <v>0.3077288528</v>
      </c>
      <c r="M36">
        <f t="shared" si="2"/>
        <v>0.2435494</v>
      </c>
      <c r="N36">
        <f t="shared" si="3"/>
        <v>-0.06417945278</v>
      </c>
      <c r="T36" s="16"/>
      <c r="U36" s="17">
        <f t="shared" si="4"/>
        <v>0.03707405275</v>
      </c>
      <c r="V36">
        <f t="shared" si="5"/>
        <v>-0.2706548</v>
      </c>
      <c r="AC36" s="80">
        <f t="shared" si="6"/>
        <v>0.2826330111</v>
      </c>
      <c r="AD36">
        <f t="shared" si="7"/>
        <v>-0.02509584165</v>
      </c>
      <c r="AJ36" s="16"/>
      <c r="AK36" s="80">
        <f t="shared" si="8"/>
        <v>0.09820529517</v>
      </c>
      <c r="AL36">
        <f t="shared" si="9"/>
        <v>-0.2095235576</v>
      </c>
      <c r="AR36" s="16"/>
      <c r="AS36" s="80">
        <f t="shared" si="10"/>
        <v>0.2839704809</v>
      </c>
      <c r="AT36">
        <f t="shared" si="11"/>
        <v>-0.02375837186</v>
      </c>
      <c r="AZ36" s="16"/>
    </row>
    <row r="37">
      <c r="A37" s="24">
        <v>30.0</v>
      </c>
      <c r="B37" s="23">
        <v>0.382814375155</v>
      </c>
      <c r="C37" s="24">
        <v>30.0</v>
      </c>
      <c r="D37" s="23">
        <v>0.337609622267</v>
      </c>
      <c r="E37" s="24">
        <v>30.0</v>
      </c>
      <c r="F37" s="23">
        <v>0.272918031489</v>
      </c>
      <c r="G37" s="24">
        <v>30.0</v>
      </c>
      <c r="H37" s="23">
        <v>0.290317383814</v>
      </c>
      <c r="I37" s="24">
        <v>70.0</v>
      </c>
      <c r="J37" s="14">
        <v>560.0</v>
      </c>
      <c r="K37" s="14">
        <v>5.0</v>
      </c>
      <c r="L37" s="16">
        <f t="shared" si="13"/>
        <v>0.2917495377</v>
      </c>
      <c r="M37">
        <f t="shared" si="2"/>
        <v>0.243965064</v>
      </c>
      <c r="N37">
        <f t="shared" si="3"/>
        <v>-0.04778447368</v>
      </c>
      <c r="T37" s="16"/>
      <c r="U37" s="17">
        <f t="shared" si="4"/>
        <v>0.0374066235</v>
      </c>
      <c r="V37">
        <f t="shared" si="5"/>
        <v>-0.2543429142</v>
      </c>
      <c r="AC37" s="80">
        <f t="shared" si="6"/>
        <v>0.2868301208</v>
      </c>
      <c r="AD37">
        <f t="shared" si="7"/>
        <v>-0.004919416832</v>
      </c>
      <c r="AJ37" s="16"/>
      <c r="AK37" s="80">
        <f t="shared" si="8"/>
        <v>0.09789438553</v>
      </c>
      <c r="AL37">
        <f t="shared" si="9"/>
        <v>-0.1938551521</v>
      </c>
      <c r="AR37" s="16"/>
      <c r="AS37" s="80">
        <f t="shared" si="10"/>
        <v>0.2884209759</v>
      </c>
      <c r="AT37">
        <f t="shared" si="11"/>
        <v>-0.003328561821</v>
      </c>
      <c r="AZ37" s="16"/>
    </row>
    <row r="38">
      <c r="A38" s="24">
        <v>40.0</v>
      </c>
      <c r="B38" s="23">
        <v>0.369251302391</v>
      </c>
      <c r="C38" s="24">
        <v>40.0</v>
      </c>
      <c r="D38" s="23">
        <v>0.345859599946</v>
      </c>
      <c r="E38" s="24">
        <v>40.0</v>
      </c>
      <c r="F38" s="23">
        <v>0.316991261023</v>
      </c>
      <c r="G38" s="24">
        <v>40.0</v>
      </c>
      <c r="H38" s="23">
        <v>0.303971292041</v>
      </c>
      <c r="I38" s="24">
        <v>80.0</v>
      </c>
      <c r="J38" s="14">
        <v>560.0</v>
      </c>
      <c r="K38" s="14">
        <v>5.0</v>
      </c>
      <c r="L38" s="16">
        <f t="shared" si="13"/>
        <v>0.3048439438</v>
      </c>
      <c r="M38">
        <f t="shared" si="2"/>
        <v>0.244276812</v>
      </c>
      <c r="N38">
        <f t="shared" si="3"/>
        <v>-0.06056713179</v>
      </c>
      <c r="T38" s="16"/>
      <c r="U38" s="17">
        <f t="shared" si="4"/>
        <v>0.03765605156</v>
      </c>
      <c r="V38">
        <f t="shared" si="5"/>
        <v>-0.2671878922</v>
      </c>
      <c r="AC38" s="80">
        <f t="shared" si="6"/>
        <v>0.2900864116</v>
      </c>
      <c r="AD38">
        <f t="shared" si="7"/>
        <v>-0.01475753224</v>
      </c>
      <c r="AJ38" s="16"/>
      <c r="AK38" s="80">
        <f t="shared" si="8"/>
        <v>0.09765530114</v>
      </c>
      <c r="AL38">
        <f t="shared" si="9"/>
        <v>-0.2071886427</v>
      </c>
      <c r="AR38" s="16"/>
      <c r="AS38" s="80">
        <f t="shared" si="10"/>
        <v>0.2918673831</v>
      </c>
      <c r="AT38">
        <f t="shared" si="11"/>
        <v>-0.01297656072</v>
      </c>
      <c r="AZ38" s="16"/>
    </row>
    <row r="39">
      <c r="A39" s="24">
        <v>50.0</v>
      </c>
      <c r="B39" s="23">
        <v>0.386418645341</v>
      </c>
      <c r="C39" s="24">
        <v>50.0</v>
      </c>
      <c r="D39" s="23">
        <v>0.352273597851</v>
      </c>
      <c r="E39" s="24">
        <v>50.0</v>
      </c>
      <c r="F39" s="23">
        <v>0.34524747201</v>
      </c>
      <c r="G39" s="24">
        <v>50.0</v>
      </c>
      <c r="H39" s="23">
        <v>0.294690234639</v>
      </c>
      <c r="I39" s="24">
        <v>90.0</v>
      </c>
      <c r="J39" s="14">
        <v>560.0</v>
      </c>
      <c r="K39" s="14">
        <v>5.0</v>
      </c>
      <c r="L39" s="16">
        <f t="shared" si="13"/>
        <v>0.3182137264</v>
      </c>
      <c r="M39">
        <f t="shared" si="2"/>
        <v>0.2445192827</v>
      </c>
      <c r="N39">
        <f t="shared" si="3"/>
        <v>-0.0736944437</v>
      </c>
      <c r="T39" s="16"/>
      <c r="U39" s="17">
        <f t="shared" si="4"/>
        <v>0.03785005117</v>
      </c>
      <c r="V39">
        <f t="shared" si="5"/>
        <v>-0.2803636752</v>
      </c>
      <c r="AC39" s="80">
        <f t="shared" si="6"/>
        <v>0.2926950947</v>
      </c>
      <c r="AD39">
        <f t="shared" si="7"/>
        <v>-0.02551863168</v>
      </c>
      <c r="AJ39" s="16"/>
      <c r="AK39" s="80">
        <f t="shared" si="8"/>
        <v>0.09746524445</v>
      </c>
      <c r="AL39">
        <f t="shared" si="9"/>
        <v>-0.2207484819</v>
      </c>
      <c r="AR39" s="16"/>
      <c r="AS39" s="80">
        <f t="shared" si="10"/>
        <v>0.2946238552</v>
      </c>
      <c r="AT39">
        <f t="shared" si="11"/>
        <v>-0.02358987118</v>
      </c>
      <c r="AZ39" s="16"/>
    </row>
    <row r="40">
      <c r="A40" s="24">
        <v>60.0</v>
      </c>
      <c r="B40" s="23">
        <v>0.378144560595</v>
      </c>
      <c r="C40" s="24">
        <v>60.0</v>
      </c>
      <c r="D40" s="23">
        <v>0.376103517179</v>
      </c>
      <c r="E40" s="24">
        <v>60.0</v>
      </c>
      <c r="F40" s="23">
        <v>0.332116798066</v>
      </c>
      <c r="G40" s="24">
        <v>60.0</v>
      </c>
      <c r="H40" s="23">
        <v>0.2706062445</v>
      </c>
      <c r="I40" s="24">
        <v>100.0</v>
      </c>
      <c r="J40" s="14">
        <v>560.0</v>
      </c>
      <c r="K40" s="14">
        <v>5.0</v>
      </c>
      <c r="L40" s="16">
        <f t="shared" si="13"/>
        <v>0.2904186439</v>
      </c>
      <c r="M40">
        <f t="shared" si="2"/>
        <v>0.2447132592</v>
      </c>
      <c r="N40">
        <f t="shared" si="3"/>
        <v>-0.04570538467</v>
      </c>
      <c r="T40" s="16"/>
      <c r="U40" s="17">
        <f t="shared" si="4"/>
        <v>0.03800525085</v>
      </c>
      <c r="V40">
        <f t="shared" si="5"/>
        <v>-0.252413393</v>
      </c>
      <c r="AC40" s="80">
        <f t="shared" si="6"/>
        <v>0.2948375354</v>
      </c>
      <c r="AD40">
        <f t="shared" si="7"/>
        <v>0.004418891484</v>
      </c>
      <c r="AJ40" s="16"/>
      <c r="AK40" s="80">
        <f t="shared" si="8"/>
        <v>0.09731022611</v>
      </c>
      <c r="AL40">
        <f t="shared" si="9"/>
        <v>-0.1931084178</v>
      </c>
      <c r="AR40" s="16"/>
      <c r="AS40" s="80">
        <f t="shared" si="10"/>
        <v>0.2968843833</v>
      </c>
      <c r="AT40">
        <f t="shared" si="11"/>
        <v>0.006465739426</v>
      </c>
      <c r="AZ40" s="16"/>
    </row>
    <row r="41">
      <c r="A41" s="24">
        <v>70.0</v>
      </c>
      <c r="B41" s="23">
        <v>0.384086788625</v>
      </c>
      <c r="C41" s="24">
        <v>70.0</v>
      </c>
      <c r="D41" s="23">
        <v>0.355258615558</v>
      </c>
      <c r="E41" s="24">
        <v>70.0</v>
      </c>
      <c r="F41" s="23">
        <v>0.328286944767</v>
      </c>
      <c r="G41" s="24">
        <v>70.0</v>
      </c>
      <c r="H41" s="23">
        <v>0.317299506381</v>
      </c>
      <c r="I41" s="24">
        <v>4.0</v>
      </c>
      <c r="J41" s="14">
        <v>560.0</v>
      </c>
      <c r="K41" s="14">
        <v>6.0</v>
      </c>
      <c r="L41" s="16">
        <f t="shared" ref="L41:L52" si="14">H5</f>
        <v>0.01625770911</v>
      </c>
      <c r="M41">
        <f t="shared" si="2"/>
        <v>0.2077821067</v>
      </c>
      <c r="N41">
        <f t="shared" si="3"/>
        <v>0.1915243976</v>
      </c>
      <c r="T41" s="16"/>
      <c r="U41" s="17">
        <f t="shared" si="4"/>
        <v>0.00748614536</v>
      </c>
      <c r="V41">
        <f t="shared" si="5"/>
        <v>-0.008771563748</v>
      </c>
      <c r="AC41" s="80">
        <f t="shared" si="6"/>
        <v>0.02439279388</v>
      </c>
      <c r="AD41">
        <f t="shared" si="7"/>
        <v>0.008135084775</v>
      </c>
      <c r="AJ41" s="16"/>
      <c r="AK41" s="80">
        <f t="shared" si="8"/>
        <v>0.1193869581</v>
      </c>
      <c r="AL41">
        <f t="shared" si="9"/>
        <v>0.103129249</v>
      </c>
      <c r="AR41" s="16"/>
      <c r="AS41" s="80">
        <f t="shared" si="10"/>
        <v>0.003973935972</v>
      </c>
      <c r="AT41">
        <f t="shared" si="11"/>
        <v>-0.01228377314</v>
      </c>
      <c r="AZ41" s="16"/>
    </row>
    <row r="42">
      <c r="A42" s="24">
        <v>80.0</v>
      </c>
      <c r="B42" s="23">
        <v>0.377669971353</v>
      </c>
      <c r="C42" s="24">
        <v>80.0</v>
      </c>
      <c r="D42" s="23">
        <v>0.3535267962</v>
      </c>
      <c r="E42" s="24">
        <v>80.0</v>
      </c>
      <c r="F42" s="23">
        <v>0.331297199457</v>
      </c>
      <c r="G42" s="24">
        <v>80.0</v>
      </c>
      <c r="H42" s="23">
        <v>0.322825565224</v>
      </c>
      <c r="I42" s="24">
        <v>8.0</v>
      </c>
      <c r="J42" s="14">
        <v>560.0</v>
      </c>
      <c r="K42" s="14">
        <v>6.0</v>
      </c>
      <c r="L42" s="16">
        <f t="shared" si="14"/>
        <v>0.151638893</v>
      </c>
      <c r="M42">
        <f t="shared" si="2"/>
        <v>0.2259674067</v>
      </c>
      <c r="N42">
        <f t="shared" si="3"/>
        <v>0.07432851363</v>
      </c>
      <c r="T42" s="16"/>
      <c r="U42" s="17">
        <f t="shared" si="4"/>
        <v>0.02016059268</v>
      </c>
      <c r="V42">
        <f t="shared" si="5"/>
        <v>-0.1314783004</v>
      </c>
      <c r="AC42" s="80">
        <f t="shared" si="6"/>
        <v>0.1463075583</v>
      </c>
      <c r="AD42">
        <f t="shared" si="7"/>
        <v>-0.005331334768</v>
      </c>
      <c r="AJ42" s="16"/>
      <c r="AK42" s="80">
        <f t="shared" si="8"/>
        <v>0.1090139458</v>
      </c>
      <c r="AL42">
        <f t="shared" si="9"/>
        <v>-0.04262494728</v>
      </c>
      <c r="AR42" s="16"/>
      <c r="AS42" s="80">
        <f t="shared" si="10"/>
        <v>0.1371213671</v>
      </c>
      <c r="AT42">
        <f t="shared" si="11"/>
        <v>-0.01451752589</v>
      </c>
      <c r="AZ42" s="16"/>
    </row>
    <row r="43">
      <c r="A43" s="24">
        <v>90.0</v>
      </c>
      <c r="B43" s="23">
        <v>0.391036364194</v>
      </c>
      <c r="C43" s="24">
        <v>90.0</v>
      </c>
      <c r="D43" s="23">
        <v>0.372928042667</v>
      </c>
      <c r="E43" s="24">
        <v>90.0</v>
      </c>
      <c r="F43" s="23">
        <v>0.346922185092</v>
      </c>
      <c r="G43" s="24">
        <v>90.0</v>
      </c>
      <c r="H43" s="23">
        <v>0.324096244093</v>
      </c>
      <c r="I43" s="24">
        <v>10.0</v>
      </c>
      <c r="J43" s="14">
        <v>560.0</v>
      </c>
      <c r="K43" s="14">
        <v>6.0</v>
      </c>
      <c r="L43" s="16">
        <f t="shared" si="14"/>
        <v>0.2628575418</v>
      </c>
      <c r="M43">
        <f t="shared" si="2"/>
        <v>0.2296044667</v>
      </c>
      <c r="N43">
        <f t="shared" si="3"/>
        <v>-0.03325307509</v>
      </c>
      <c r="T43" s="16"/>
      <c r="U43" s="17">
        <f t="shared" si="4"/>
        <v>0.02269548214</v>
      </c>
      <c r="V43">
        <f t="shared" si="5"/>
        <v>-0.2401620596</v>
      </c>
      <c r="AC43" s="80">
        <f t="shared" si="6"/>
        <v>0.1736608562</v>
      </c>
      <c r="AD43">
        <f t="shared" si="7"/>
        <v>-0.08919668555</v>
      </c>
      <c r="AJ43" s="16"/>
      <c r="AK43" s="80">
        <f t="shared" si="8"/>
        <v>0.1067552836</v>
      </c>
      <c r="AL43">
        <f t="shared" si="9"/>
        <v>-0.1561022581</v>
      </c>
      <c r="AR43" s="16"/>
      <c r="AS43" s="80">
        <f t="shared" si="10"/>
        <v>0.1668067718</v>
      </c>
      <c r="AT43">
        <f t="shared" si="11"/>
        <v>-0.09605076999</v>
      </c>
      <c r="AZ43" s="16"/>
    </row>
    <row r="44">
      <c r="A44" s="28">
        <v>100.0</v>
      </c>
      <c r="B44" s="29">
        <v>0.38641531595</v>
      </c>
      <c r="C44" s="28">
        <v>100.0</v>
      </c>
      <c r="D44" s="29">
        <v>0.380011176511</v>
      </c>
      <c r="E44" s="28">
        <v>100.0</v>
      </c>
      <c r="F44" s="29">
        <v>0.335118733759</v>
      </c>
      <c r="G44" s="28">
        <v>100.0</v>
      </c>
      <c r="H44" s="29">
        <v>0.309041258525</v>
      </c>
      <c r="I44" s="24">
        <v>20.0</v>
      </c>
      <c r="J44" s="14">
        <v>560.0</v>
      </c>
      <c r="K44" s="14">
        <v>6.0</v>
      </c>
      <c r="L44" s="16">
        <f t="shared" si="14"/>
        <v>0.2696971431</v>
      </c>
      <c r="M44">
        <f t="shared" si="2"/>
        <v>0.2368785867</v>
      </c>
      <c r="N44">
        <f t="shared" si="3"/>
        <v>-0.03281855646</v>
      </c>
      <c r="T44" s="16"/>
      <c r="U44" s="17">
        <f t="shared" si="4"/>
        <v>0.02776526107</v>
      </c>
      <c r="V44">
        <f t="shared" si="5"/>
        <v>-0.2419318821</v>
      </c>
      <c r="AC44" s="80">
        <f t="shared" si="6"/>
        <v>0.2341320068</v>
      </c>
      <c r="AD44">
        <f t="shared" si="7"/>
        <v>-0.03556513637</v>
      </c>
      <c r="AJ44" s="16"/>
      <c r="AK44" s="80">
        <f t="shared" si="8"/>
        <v>0.1018923132</v>
      </c>
      <c r="AL44">
        <f t="shared" si="9"/>
        <v>-0.1678048299</v>
      </c>
      <c r="AR44" s="16"/>
      <c r="AS44" s="80">
        <f t="shared" si="10"/>
        <v>0.2320671385</v>
      </c>
      <c r="AT44">
        <f t="shared" si="11"/>
        <v>-0.0376300046</v>
      </c>
      <c r="AZ44" s="16"/>
    </row>
    <row r="45">
      <c r="I45" s="24">
        <v>30.0</v>
      </c>
      <c r="J45" s="14">
        <v>560.0</v>
      </c>
      <c r="K45" s="14">
        <v>6.0</v>
      </c>
      <c r="L45" s="16">
        <f t="shared" si="14"/>
        <v>0.2808610388</v>
      </c>
      <c r="M45">
        <f t="shared" si="2"/>
        <v>0.2393032933</v>
      </c>
      <c r="N45">
        <f t="shared" si="3"/>
        <v>-0.04155774543</v>
      </c>
      <c r="T45" s="16"/>
      <c r="U45" s="17">
        <f t="shared" si="4"/>
        <v>0.02945518738</v>
      </c>
      <c r="V45">
        <f t="shared" si="5"/>
        <v>-0.2514058514</v>
      </c>
      <c r="AC45" s="80">
        <f t="shared" si="6"/>
        <v>0.2571882583</v>
      </c>
      <c r="AD45">
        <f t="shared" si="7"/>
        <v>-0.02367278049</v>
      </c>
      <c r="AJ45" s="16"/>
      <c r="AK45" s="80">
        <f t="shared" si="8"/>
        <v>0.1001021162</v>
      </c>
      <c r="AL45">
        <f t="shared" si="9"/>
        <v>-0.1807589226</v>
      </c>
      <c r="AR45" s="16"/>
      <c r="AS45" s="80">
        <f t="shared" si="10"/>
        <v>0.2567658008</v>
      </c>
      <c r="AT45">
        <f t="shared" si="11"/>
        <v>-0.02409523793</v>
      </c>
      <c r="AZ45" s="16"/>
    </row>
    <row r="46">
      <c r="I46" s="24">
        <v>40.0</v>
      </c>
      <c r="J46" s="14">
        <v>560.0</v>
      </c>
      <c r="K46" s="14">
        <v>6.0</v>
      </c>
      <c r="L46" s="16">
        <f t="shared" si="14"/>
        <v>0.2808883207</v>
      </c>
      <c r="M46">
        <f t="shared" si="2"/>
        <v>0.2405156467</v>
      </c>
      <c r="N46">
        <f t="shared" si="3"/>
        <v>-0.04037267399</v>
      </c>
      <c r="T46" s="16"/>
      <c r="U46" s="17">
        <f t="shared" si="4"/>
        <v>0.03030015054</v>
      </c>
      <c r="V46">
        <f t="shared" si="5"/>
        <v>-0.2505881701</v>
      </c>
      <c r="AC46" s="80">
        <f t="shared" si="6"/>
        <v>0.269711255</v>
      </c>
      <c r="AD46">
        <f t="shared" si="7"/>
        <v>-0.01117706565</v>
      </c>
      <c r="AJ46" s="16"/>
      <c r="AK46" s="80">
        <f t="shared" si="8"/>
        <v>0.09915061117</v>
      </c>
      <c r="AL46">
        <f t="shared" si="9"/>
        <v>-0.1817377095</v>
      </c>
      <c r="AR46" s="16"/>
      <c r="AS46" s="80">
        <f t="shared" si="10"/>
        <v>0.2701196347</v>
      </c>
      <c r="AT46">
        <f t="shared" si="11"/>
        <v>-0.01076868594</v>
      </c>
      <c r="AZ46" s="16"/>
    </row>
    <row r="47">
      <c r="I47" s="24">
        <v>50.0</v>
      </c>
      <c r="J47" s="14">
        <v>560.0</v>
      </c>
      <c r="K47" s="14">
        <v>6.0</v>
      </c>
      <c r="L47" s="16">
        <f t="shared" si="14"/>
        <v>0.3053883166</v>
      </c>
      <c r="M47">
        <f t="shared" si="2"/>
        <v>0.2412430587</v>
      </c>
      <c r="N47">
        <f t="shared" si="3"/>
        <v>-0.06414525794</v>
      </c>
      <c r="T47" s="16"/>
      <c r="U47" s="17">
        <f t="shared" si="4"/>
        <v>0.03080712843</v>
      </c>
      <c r="V47">
        <f t="shared" si="5"/>
        <v>-0.2745811882</v>
      </c>
      <c r="AC47" s="80">
        <f t="shared" si="6"/>
        <v>0.2776939615</v>
      </c>
      <c r="AD47">
        <f t="shared" si="7"/>
        <v>-0.02769435514</v>
      </c>
      <c r="AJ47" s="16"/>
      <c r="AK47" s="80">
        <f t="shared" si="8"/>
        <v>0.09855362175</v>
      </c>
      <c r="AL47">
        <f t="shared" si="9"/>
        <v>-0.2068346949</v>
      </c>
      <c r="AR47" s="16"/>
      <c r="AS47" s="80">
        <f t="shared" si="10"/>
        <v>0.2786034916</v>
      </c>
      <c r="AT47">
        <f t="shared" si="11"/>
        <v>-0.02678482504</v>
      </c>
      <c r="AZ47" s="16"/>
    </row>
    <row r="48">
      <c r="I48" s="24">
        <v>60.0</v>
      </c>
      <c r="J48" s="14">
        <v>560.0</v>
      </c>
      <c r="K48" s="14">
        <v>6.0</v>
      </c>
      <c r="L48" s="16">
        <f t="shared" si="14"/>
        <v>0.2929169137</v>
      </c>
      <c r="M48">
        <f t="shared" si="2"/>
        <v>0.241728</v>
      </c>
      <c r="N48">
        <f t="shared" si="3"/>
        <v>-0.05118891368</v>
      </c>
      <c r="T48" s="16"/>
      <c r="U48" s="17">
        <f t="shared" si="4"/>
        <v>0.03114511369</v>
      </c>
      <c r="V48">
        <f t="shared" si="5"/>
        <v>-0.2617718</v>
      </c>
      <c r="AC48" s="80">
        <f t="shared" si="6"/>
        <v>0.2832767997</v>
      </c>
      <c r="AD48">
        <f t="shared" si="7"/>
        <v>-0.009640113964</v>
      </c>
      <c r="AJ48" s="16"/>
      <c r="AK48" s="80">
        <f t="shared" si="8"/>
        <v>0.09814131301</v>
      </c>
      <c r="AL48">
        <f t="shared" si="9"/>
        <v>-0.1947756007</v>
      </c>
      <c r="AR48" s="16"/>
      <c r="AS48" s="80">
        <f t="shared" si="10"/>
        <v>0.284521113</v>
      </c>
      <c r="AT48">
        <f t="shared" si="11"/>
        <v>-0.008395800712</v>
      </c>
      <c r="AZ48" s="16"/>
    </row>
    <row r="49">
      <c r="I49" s="24">
        <v>70.0</v>
      </c>
      <c r="J49" s="14">
        <v>560.0</v>
      </c>
      <c r="K49" s="14">
        <v>6.0</v>
      </c>
      <c r="L49" s="16">
        <f t="shared" si="14"/>
        <v>0.319183973</v>
      </c>
      <c r="M49">
        <f t="shared" si="2"/>
        <v>0.2420743867</v>
      </c>
      <c r="N49">
        <f t="shared" si="3"/>
        <v>-0.07710958635</v>
      </c>
      <c r="T49" s="16"/>
      <c r="U49" s="17">
        <f t="shared" si="4"/>
        <v>0.03138653173</v>
      </c>
      <c r="V49">
        <f t="shared" si="5"/>
        <v>-0.2877974413</v>
      </c>
      <c r="AC49" s="80">
        <f t="shared" si="6"/>
        <v>0.287425888</v>
      </c>
      <c r="AD49">
        <f t="shared" si="7"/>
        <v>-0.03175808505</v>
      </c>
      <c r="AJ49" s="16"/>
      <c r="AK49" s="80">
        <f t="shared" si="8"/>
        <v>0.09783805944</v>
      </c>
      <c r="AL49">
        <f t="shared" si="9"/>
        <v>-0.2213459136</v>
      </c>
      <c r="AR49" s="16"/>
      <c r="AS49" s="80">
        <f t="shared" si="10"/>
        <v>0.288909361</v>
      </c>
      <c r="AT49">
        <f t="shared" si="11"/>
        <v>-0.03027461203</v>
      </c>
      <c r="AZ49" s="16"/>
    </row>
    <row r="50">
      <c r="I50" s="24">
        <v>80.0</v>
      </c>
      <c r="J50" s="14">
        <v>560.0</v>
      </c>
      <c r="K50" s="14">
        <v>6.0</v>
      </c>
      <c r="L50" s="16">
        <f t="shared" si="14"/>
        <v>0.2973005656</v>
      </c>
      <c r="M50">
        <f t="shared" si="2"/>
        <v>0.2423341767</v>
      </c>
      <c r="N50">
        <f t="shared" si="3"/>
        <v>-0.05496638894</v>
      </c>
      <c r="T50" s="16"/>
      <c r="U50" s="17">
        <f t="shared" si="4"/>
        <v>0.03156759527</v>
      </c>
      <c r="V50">
        <f t="shared" si="5"/>
        <v>-0.2657329703</v>
      </c>
      <c r="AC50" s="80">
        <f t="shared" si="6"/>
        <v>0.2906449216</v>
      </c>
      <c r="AD50">
        <f t="shared" si="7"/>
        <v>-0.006655643978</v>
      </c>
      <c r="AJ50" s="16"/>
      <c r="AK50" s="80">
        <f t="shared" si="8"/>
        <v>0.09760486245</v>
      </c>
      <c r="AL50">
        <f t="shared" si="9"/>
        <v>-0.1996957032</v>
      </c>
      <c r="AR50" s="16"/>
      <c r="AS50" s="80">
        <f t="shared" si="10"/>
        <v>0.292307565</v>
      </c>
      <c r="AT50">
        <f t="shared" si="11"/>
        <v>-0.004993000646</v>
      </c>
      <c r="AZ50" s="16"/>
    </row>
    <row r="51">
      <c r="I51" s="24">
        <v>90.0</v>
      </c>
      <c r="J51" s="14">
        <v>560.0</v>
      </c>
      <c r="K51" s="14">
        <v>6.0</v>
      </c>
      <c r="L51" s="16">
        <f t="shared" si="14"/>
        <v>0.293409771</v>
      </c>
      <c r="M51">
        <f t="shared" si="2"/>
        <v>0.2425362356</v>
      </c>
      <c r="N51">
        <f t="shared" si="3"/>
        <v>-0.05087353542</v>
      </c>
      <c r="T51" s="16"/>
      <c r="U51" s="17">
        <f t="shared" si="4"/>
        <v>0.03170842246</v>
      </c>
      <c r="V51">
        <f t="shared" si="5"/>
        <v>-0.2617013485</v>
      </c>
      <c r="AC51" s="80">
        <f t="shared" si="6"/>
        <v>0.2932237574</v>
      </c>
      <c r="AD51">
        <f t="shared" si="7"/>
        <v>-0.0001860136091</v>
      </c>
      <c r="AJ51" s="16"/>
      <c r="AK51" s="80">
        <f t="shared" si="8"/>
        <v>0.09741948586</v>
      </c>
      <c r="AL51">
        <f t="shared" si="9"/>
        <v>-0.1959902851</v>
      </c>
      <c r="AR51" s="16"/>
      <c r="AS51" s="80">
        <f t="shared" si="10"/>
        <v>0.2950254836</v>
      </c>
      <c r="AT51">
        <f t="shared" si="11"/>
        <v>0.001615712652</v>
      </c>
      <c r="AZ51" s="16"/>
    </row>
    <row r="52">
      <c r="I52" s="24">
        <v>100.0</v>
      </c>
      <c r="J52" s="14">
        <v>560.0</v>
      </c>
      <c r="K52" s="14">
        <v>6.0</v>
      </c>
      <c r="L52" s="16">
        <f t="shared" si="14"/>
        <v>0.2760079137</v>
      </c>
      <c r="M52">
        <f t="shared" si="2"/>
        <v>0.2426978827</v>
      </c>
      <c r="N52">
        <f t="shared" si="3"/>
        <v>-0.03331003108</v>
      </c>
      <c r="T52" s="16"/>
      <c r="U52" s="17">
        <f t="shared" si="4"/>
        <v>0.03182108421</v>
      </c>
      <c r="V52">
        <f t="shared" si="5"/>
        <v>-0.2441868295</v>
      </c>
      <c r="AC52" s="80">
        <f t="shared" si="6"/>
        <v>0.2953416852</v>
      </c>
      <c r="AD52">
        <f t="shared" si="7"/>
        <v>0.01933377142</v>
      </c>
      <c r="AJ52" s="16"/>
      <c r="AK52" s="80">
        <f t="shared" si="8"/>
        <v>0.09726828481</v>
      </c>
      <c r="AL52">
        <f t="shared" si="9"/>
        <v>-0.1787396289</v>
      </c>
      <c r="AR52" s="16"/>
      <c r="AS52" s="80">
        <f t="shared" si="10"/>
        <v>0.2972543948</v>
      </c>
      <c r="AT52">
        <f t="shared" si="11"/>
        <v>0.02124648107</v>
      </c>
      <c r="AZ52" s="16"/>
    </row>
    <row r="53">
      <c r="I53" s="24">
        <v>4.0</v>
      </c>
      <c r="J53" s="14">
        <v>1000.0</v>
      </c>
      <c r="K53" s="14">
        <v>3.0</v>
      </c>
      <c r="L53" s="16">
        <f t="shared" ref="L53:L64" si="15">B19</f>
        <v>0.01723520896</v>
      </c>
      <c r="M53">
        <f t="shared" si="2"/>
        <v>0.1439106667</v>
      </c>
      <c r="N53">
        <f t="shared" si="3"/>
        <v>0.1266754577</v>
      </c>
      <c r="T53" s="16"/>
      <c r="U53" s="17">
        <f t="shared" si="4"/>
        <v>-0.03571867612</v>
      </c>
      <c r="V53">
        <f t="shared" si="5"/>
        <v>-0.05295388508</v>
      </c>
      <c r="AC53" s="80">
        <f t="shared" si="6"/>
        <v>-0.0007782003511</v>
      </c>
      <c r="AD53">
        <f t="shared" si="7"/>
        <v>-0.01801340931</v>
      </c>
      <c r="AJ53" s="16"/>
      <c r="AK53" s="80">
        <f t="shared" si="8"/>
        <v>0.123530775</v>
      </c>
      <c r="AL53">
        <f t="shared" si="9"/>
        <v>0.106295566</v>
      </c>
      <c r="AR53" s="16"/>
      <c r="AS53" s="80">
        <f t="shared" si="10"/>
        <v>-0.01429712845</v>
      </c>
      <c r="AT53">
        <f t="shared" si="11"/>
        <v>-0.03153233742</v>
      </c>
      <c r="AZ53" s="16"/>
    </row>
    <row r="54">
      <c r="I54" s="24">
        <v>8.0</v>
      </c>
      <c r="J54" s="14">
        <v>1000.0</v>
      </c>
      <c r="K54" s="14">
        <v>3.0</v>
      </c>
      <c r="L54" s="16">
        <f t="shared" si="15"/>
        <v>0.1000973156</v>
      </c>
      <c r="M54">
        <f t="shared" si="2"/>
        <v>0.2088581667</v>
      </c>
      <c r="N54">
        <f t="shared" si="3"/>
        <v>0.1087608511</v>
      </c>
      <c r="T54" s="16"/>
      <c r="U54" s="17">
        <f t="shared" si="4"/>
        <v>0.04077466194</v>
      </c>
      <c r="V54">
        <f t="shared" si="5"/>
        <v>-0.05932265361</v>
      </c>
      <c r="AC54" s="80">
        <f t="shared" si="6"/>
        <v>0.1390859953</v>
      </c>
      <c r="AD54">
        <f t="shared" si="7"/>
        <v>0.03898867976</v>
      </c>
      <c r="AJ54" s="16"/>
      <c r="AK54" s="80">
        <f t="shared" si="8"/>
        <v>0.1121148704</v>
      </c>
      <c r="AL54">
        <f t="shared" si="9"/>
        <v>0.01201755488</v>
      </c>
      <c r="AR54" s="16"/>
      <c r="AS54" s="80">
        <f t="shared" si="10"/>
        <v>0.1334407035</v>
      </c>
      <c r="AT54">
        <f t="shared" si="11"/>
        <v>0.03334338797</v>
      </c>
      <c r="AZ54" s="16"/>
    </row>
    <row r="55">
      <c r="I55" s="24">
        <v>10.0</v>
      </c>
      <c r="J55" s="14">
        <v>1000.0</v>
      </c>
      <c r="K55" s="14">
        <v>3.0</v>
      </c>
      <c r="L55" s="16">
        <f t="shared" si="15"/>
        <v>0.113229248</v>
      </c>
      <c r="M55">
        <f t="shared" si="2"/>
        <v>0.2218476667</v>
      </c>
      <c r="N55">
        <f t="shared" si="3"/>
        <v>0.1086184187</v>
      </c>
      <c r="T55" s="16"/>
      <c r="U55" s="17">
        <f t="shared" si="4"/>
        <v>0.05607332955</v>
      </c>
      <c r="V55">
        <f t="shared" si="5"/>
        <v>-0.0571559184</v>
      </c>
      <c r="AC55" s="80">
        <f t="shared" si="6"/>
        <v>0.1704665015</v>
      </c>
      <c r="AD55">
        <f t="shared" si="7"/>
        <v>0.05723725352</v>
      </c>
      <c r="AJ55" s="16"/>
      <c r="AK55" s="80">
        <f t="shared" si="8"/>
        <v>0.1096291247</v>
      </c>
      <c r="AL55">
        <f t="shared" si="9"/>
        <v>-0.003600123245</v>
      </c>
      <c r="AR55" s="16"/>
      <c r="AS55" s="80">
        <f t="shared" si="10"/>
        <v>0.1663790582</v>
      </c>
      <c r="AT55">
        <f t="shared" si="11"/>
        <v>0.05314981029</v>
      </c>
      <c r="AZ55" s="16"/>
    </row>
    <row r="56">
      <c r="I56" s="24">
        <v>20.0</v>
      </c>
      <c r="J56" s="14">
        <v>1000.0</v>
      </c>
      <c r="K56" s="14">
        <v>3.0</v>
      </c>
      <c r="L56" s="16">
        <f t="shared" si="15"/>
        <v>0.2851106389</v>
      </c>
      <c r="M56">
        <f t="shared" si="2"/>
        <v>0.2478266667</v>
      </c>
      <c r="N56">
        <f t="shared" si="3"/>
        <v>-0.03728397222</v>
      </c>
      <c r="T56" s="16"/>
      <c r="U56" s="17">
        <f t="shared" si="4"/>
        <v>0.08667066478</v>
      </c>
      <c r="V56">
        <f t="shared" si="5"/>
        <v>-0.1984399741</v>
      </c>
      <c r="AC56" s="80">
        <f t="shared" si="6"/>
        <v>0.2398407801</v>
      </c>
      <c r="AD56">
        <f t="shared" si="7"/>
        <v>-0.0452698588</v>
      </c>
      <c r="AJ56" s="16"/>
      <c r="AK56" s="80">
        <f t="shared" si="8"/>
        <v>0.1042772362</v>
      </c>
      <c r="AL56">
        <f t="shared" si="9"/>
        <v>-0.1808334027</v>
      </c>
      <c r="AR56" s="16"/>
      <c r="AS56" s="80">
        <f t="shared" si="10"/>
        <v>0.2387907076</v>
      </c>
      <c r="AT56">
        <f t="shared" si="11"/>
        <v>-0.04631993128</v>
      </c>
      <c r="AZ56" s="16"/>
    </row>
    <row r="57">
      <c r="I57" s="24">
        <v>30.0</v>
      </c>
      <c r="J57" s="14">
        <v>1000.0</v>
      </c>
      <c r="K57" s="14">
        <v>3.0</v>
      </c>
      <c r="L57" s="16">
        <f t="shared" si="15"/>
        <v>0.2665930368</v>
      </c>
      <c r="M57">
        <f t="shared" si="2"/>
        <v>0.2564863333</v>
      </c>
      <c r="N57">
        <f t="shared" si="3"/>
        <v>-0.01010670343</v>
      </c>
      <c r="T57" s="16"/>
      <c r="U57" s="17">
        <f t="shared" si="4"/>
        <v>0.09686977652</v>
      </c>
      <c r="V57">
        <f t="shared" si="5"/>
        <v>-0.1697232602</v>
      </c>
      <c r="AC57" s="80">
        <f t="shared" si="6"/>
        <v>0.2662915885</v>
      </c>
      <c r="AD57">
        <f t="shared" si="7"/>
        <v>-0.0003014482781</v>
      </c>
      <c r="AJ57" s="16"/>
      <c r="AK57" s="80">
        <f t="shared" si="8"/>
        <v>0.1023070545</v>
      </c>
      <c r="AL57">
        <f t="shared" si="9"/>
        <v>-0.1642859823</v>
      </c>
      <c r="AR57" s="16"/>
      <c r="AS57" s="80">
        <f t="shared" si="10"/>
        <v>0.2661958688</v>
      </c>
      <c r="AT57">
        <f t="shared" si="11"/>
        <v>-0.0003971679197</v>
      </c>
      <c r="AZ57" s="16"/>
    </row>
    <row r="58">
      <c r="I58" s="24">
        <v>40.0</v>
      </c>
      <c r="J58" s="14">
        <v>1000.0</v>
      </c>
      <c r="K58" s="14">
        <v>3.0</v>
      </c>
      <c r="L58" s="16">
        <f t="shared" si="15"/>
        <v>0.2714900581</v>
      </c>
      <c r="M58">
        <f t="shared" si="2"/>
        <v>0.2608161667</v>
      </c>
      <c r="N58">
        <f t="shared" si="3"/>
        <v>-0.01067389141</v>
      </c>
      <c r="T58" s="16"/>
      <c r="U58" s="17">
        <f t="shared" si="4"/>
        <v>0.1019693324</v>
      </c>
      <c r="V58">
        <f t="shared" si="5"/>
        <v>-0.1695207257</v>
      </c>
      <c r="AC58" s="80">
        <f t="shared" si="6"/>
        <v>0.2806583379</v>
      </c>
      <c r="AD58">
        <f t="shared" si="7"/>
        <v>0.009168279783</v>
      </c>
      <c r="AJ58" s="16"/>
      <c r="AK58" s="80">
        <f t="shared" si="8"/>
        <v>0.1012598861</v>
      </c>
      <c r="AL58">
        <f t="shared" si="9"/>
        <v>-0.1702301719</v>
      </c>
      <c r="AR58" s="16"/>
      <c r="AS58" s="80">
        <f t="shared" si="10"/>
        <v>0.2810130264</v>
      </c>
      <c r="AT58">
        <f t="shared" si="11"/>
        <v>0.009522968328</v>
      </c>
      <c r="AZ58" s="16"/>
    </row>
    <row r="59">
      <c r="I59" s="24">
        <v>50.0</v>
      </c>
      <c r="J59" s="14">
        <v>1000.0</v>
      </c>
      <c r="K59" s="14">
        <v>3.0</v>
      </c>
      <c r="L59" s="16">
        <f t="shared" si="15"/>
        <v>0.2900954974</v>
      </c>
      <c r="M59">
        <f t="shared" si="2"/>
        <v>0.2634140667</v>
      </c>
      <c r="N59">
        <f t="shared" si="3"/>
        <v>-0.02668143073</v>
      </c>
      <c r="T59" s="16"/>
      <c r="U59" s="17">
        <f t="shared" si="4"/>
        <v>0.1050290659</v>
      </c>
      <c r="V59">
        <f t="shared" si="5"/>
        <v>-0.1850664315</v>
      </c>
      <c r="AC59" s="80">
        <f t="shared" si="6"/>
        <v>0.289816333</v>
      </c>
      <c r="AD59">
        <f t="shared" si="7"/>
        <v>-0.0002791644012</v>
      </c>
      <c r="AJ59" s="16"/>
      <c r="AK59" s="80">
        <f t="shared" si="8"/>
        <v>0.100602876</v>
      </c>
      <c r="AL59">
        <f t="shared" si="9"/>
        <v>-0.1894926214</v>
      </c>
      <c r="AR59" s="16"/>
      <c r="AS59" s="80">
        <f t="shared" si="10"/>
        <v>0.290426551</v>
      </c>
      <c r="AT59">
        <f t="shared" si="11"/>
        <v>0.0003310536016</v>
      </c>
      <c r="AZ59" s="16"/>
    </row>
    <row r="60">
      <c r="I60" s="24">
        <v>60.0</v>
      </c>
      <c r="J60" s="14">
        <v>1000.0</v>
      </c>
      <c r="K60" s="14">
        <v>3.0</v>
      </c>
      <c r="L60" s="16">
        <f t="shared" si="15"/>
        <v>0.3053589189</v>
      </c>
      <c r="M60">
        <f t="shared" si="2"/>
        <v>0.265146</v>
      </c>
      <c r="N60">
        <f t="shared" si="3"/>
        <v>-0.04021291888</v>
      </c>
      <c r="T60" s="16"/>
      <c r="U60" s="17">
        <f t="shared" si="4"/>
        <v>0.1070688883</v>
      </c>
      <c r="V60">
        <f t="shared" si="5"/>
        <v>-0.1982900306</v>
      </c>
      <c r="AC60" s="80">
        <f t="shared" si="6"/>
        <v>0.2962211289</v>
      </c>
      <c r="AD60">
        <f t="shared" si="7"/>
        <v>-0.00913779</v>
      </c>
      <c r="AJ60" s="16"/>
      <c r="AK60" s="80">
        <f t="shared" si="8"/>
        <v>0.1001491142</v>
      </c>
      <c r="AL60">
        <f t="shared" si="9"/>
        <v>-0.2052098047</v>
      </c>
      <c r="AR60" s="16"/>
      <c r="AS60" s="80">
        <f t="shared" si="10"/>
        <v>0.29699263</v>
      </c>
      <c r="AT60">
        <f t="shared" si="11"/>
        <v>-0.008366288842</v>
      </c>
      <c r="AZ60" s="16"/>
    </row>
    <row r="61">
      <c r="I61" s="24">
        <v>70.0</v>
      </c>
      <c r="J61" s="14">
        <v>1000.0</v>
      </c>
      <c r="K61" s="14">
        <v>3.0</v>
      </c>
      <c r="L61" s="16">
        <f t="shared" si="15"/>
        <v>0.310173349</v>
      </c>
      <c r="M61">
        <f t="shared" si="2"/>
        <v>0.2663830952</v>
      </c>
      <c r="N61">
        <f t="shared" si="3"/>
        <v>-0.04379025374</v>
      </c>
      <c r="T61" s="16"/>
      <c r="U61" s="17">
        <f t="shared" si="4"/>
        <v>0.1085259042</v>
      </c>
      <c r="V61">
        <f t="shared" si="5"/>
        <v>-0.2016474448</v>
      </c>
      <c r="AC61" s="80">
        <f t="shared" si="6"/>
        <v>0.3009810847</v>
      </c>
      <c r="AD61">
        <f t="shared" si="7"/>
        <v>-0.009192264291</v>
      </c>
      <c r="AJ61" s="16"/>
      <c r="AK61" s="80">
        <f t="shared" si="8"/>
        <v>0.09981537178</v>
      </c>
      <c r="AL61">
        <f t="shared" si="9"/>
        <v>-0.2103579772</v>
      </c>
      <c r="AR61" s="16"/>
      <c r="AS61" s="80">
        <f t="shared" si="10"/>
        <v>0.3018617457</v>
      </c>
      <c r="AT61">
        <f t="shared" si="11"/>
        <v>-0.008311603235</v>
      </c>
      <c r="AZ61" s="16"/>
    </row>
    <row r="62">
      <c r="I62" s="24">
        <v>80.0</v>
      </c>
      <c r="J62" s="14">
        <v>1000.0</v>
      </c>
      <c r="K62" s="14">
        <v>3.0</v>
      </c>
      <c r="L62" s="16">
        <f t="shared" si="15"/>
        <v>0.3106250743</v>
      </c>
      <c r="M62">
        <f t="shared" si="2"/>
        <v>0.2673109167</v>
      </c>
      <c r="N62">
        <f t="shared" si="3"/>
        <v>-0.04331415767</v>
      </c>
      <c r="T62" s="16"/>
      <c r="U62" s="17">
        <f t="shared" si="4"/>
        <v>0.1096186662</v>
      </c>
      <c r="V62">
        <f t="shared" si="5"/>
        <v>-0.2010064081</v>
      </c>
      <c r="AC62" s="80">
        <f t="shared" si="6"/>
        <v>0.3046740546</v>
      </c>
      <c r="AD62">
        <f t="shared" si="7"/>
        <v>-0.005951019762</v>
      </c>
      <c r="AJ62" s="16"/>
      <c r="AK62" s="80">
        <f t="shared" si="8"/>
        <v>0.09955872939</v>
      </c>
      <c r="AL62">
        <f t="shared" si="9"/>
        <v>-0.2110663449</v>
      </c>
      <c r="AR62" s="16"/>
      <c r="AS62" s="80">
        <f t="shared" si="10"/>
        <v>0.3056323276</v>
      </c>
      <c r="AT62">
        <f t="shared" si="11"/>
        <v>-0.004992746742</v>
      </c>
      <c r="AZ62" s="16"/>
    </row>
    <row r="63">
      <c r="I63" s="24">
        <v>90.0</v>
      </c>
      <c r="J63" s="14">
        <v>1000.0</v>
      </c>
      <c r="K63" s="14">
        <v>3.0</v>
      </c>
      <c r="L63" s="16">
        <f t="shared" si="15"/>
        <v>0.3279855388</v>
      </c>
      <c r="M63">
        <f t="shared" si="2"/>
        <v>0.2680325556</v>
      </c>
      <c r="N63">
        <f t="shared" si="3"/>
        <v>-0.05995298329</v>
      </c>
      <c r="T63" s="16"/>
      <c r="U63" s="17">
        <f t="shared" si="4"/>
        <v>0.1104685922</v>
      </c>
      <c r="V63">
        <f t="shared" si="5"/>
        <v>-0.2175169467</v>
      </c>
      <c r="AC63" s="80">
        <f t="shared" si="6"/>
        <v>0.3076325706</v>
      </c>
      <c r="AD63">
        <f t="shared" si="7"/>
        <v>-0.02035296823</v>
      </c>
      <c r="AJ63" s="16"/>
      <c r="AK63" s="80">
        <f t="shared" si="8"/>
        <v>0.09935471522</v>
      </c>
      <c r="AL63">
        <f t="shared" si="9"/>
        <v>-0.2286308236</v>
      </c>
      <c r="AR63" s="16"/>
      <c r="AS63" s="80">
        <f t="shared" si="10"/>
        <v>0.3086480779</v>
      </c>
      <c r="AT63">
        <f t="shared" si="11"/>
        <v>-0.01933746091</v>
      </c>
      <c r="AZ63" s="16"/>
    </row>
    <row r="64">
      <c r="I64" s="24">
        <v>100.0</v>
      </c>
      <c r="J64" s="14">
        <v>1000.0</v>
      </c>
      <c r="K64" s="14">
        <v>3.0</v>
      </c>
      <c r="L64" s="16">
        <f t="shared" si="15"/>
        <v>0.3118929304</v>
      </c>
      <c r="M64">
        <f t="shared" si="2"/>
        <v>0.2686098667</v>
      </c>
      <c r="N64">
        <f t="shared" si="3"/>
        <v>-0.04328306371</v>
      </c>
      <c r="T64" s="16"/>
      <c r="U64" s="17">
        <f t="shared" si="4"/>
        <v>0.111148533</v>
      </c>
      <c r="V64">
        <f t="shared" si="5"/>
        <v>-0.2007443974</v>
      </c>
      <c r="AC64" s="80">
        <f t="shared" si="6"/>
        <v>0.3100623195</v>
      </c>
      <c r="AD64">
        <f t="shared" si="7"/>
        <v>-0.001830610826</v>
      </c>
      <c r="AJ64" s="16"/>
      <c r="AK64" s="80">
        <f t="shared" si="8"/>
        <v>0.09918831257</v>
      </c>
      <c r="AL64">
        <f t="shared" si="9"/>
        <v>-0.2127046178</v>
      </c>
      <c r="AR64" s="16"/>
      <c r="AS64" s="80">
        <f t="shared" si="10"/>
        <v>0.311121235</v>
      </c>
      <c r="AT64">
        <f t="shared" si="11"/>
        <v>-0.0007716954011</v>
      </c>
      <c r="AZ64" s="16"/>
    </row>
    <row r="65">
      <c r="I65" s="24">
        <v>4.0</v>
      </c>
      <c r="J65" s="14">
        <v>1000.0</v>
      </c>
      <c r="K65" s="14">
        <v>4.0</v>
      </c>
      <c r="L65" s="16">
        <f t="shared" ref="L65:L76" si="16">D19</f>
        <v>0.003529757896</v>
      </c>
      <c r="M65">
        <f t="shared" si="2"/>
        <v>0.16608825</v>
      </c>
      <c r="N65">
        <f t="shared" si="3"/>
        <v>0.1625584921</v>
      </c>
      <c r="T65" s="16"/>
      <c r="U65" s="17">
        <f t="shared" si="4"/>
        <v>-0.004337480015</v>
      </c>
      <c r="V65">
        <f t="shared" si="5"/>
        <v>-0.007867237911</v>
      </c>
      <c r="AC65" s="80">
        <f t="shared" si="6"/>
        <v>0.005690051056</v>
      </c>
      <c r="AD65">
        <f t="shared" si="7"/>
        <v>0.00216029316</v>
      </c>
      <c r="AJ65" s="16"/>
      <c r="AK65" s="80">
        <f t="shared" si="8"/>
        <v>0.1225211708</v>
      </c>
      <c r="AL65">
        <f t="shared" si="9"/>
        <v>0.1189914129</v>
      </c>
      <c r="AR65" s="16"/>
      <c r="AS65" s="80">
        <f t="shared" si="10"/>
        <v>-0.006508357342</v>
      </c>
      <c r="AT65">
        <f t="shared" si="11"/>
        <v>-0.01003811524</v>
      </c>
      <c r="AZ65" s="16"/>
    </row>
    <row r="66">
      <c r="I66" s="24">
        <v>8.0</v>
      </c>
      <c r="J66" s="14">
        <v>1000.0</v>
      </c>
      <c r="K66" s="14">
        <v>4.0</v>
      </c>
      <c r="L66" s="16">
        <f t="shared" si="16"/>
        <v>0.1351462438</v>
      </c>
      <c r="M66">
        <f t="shared" si="2"/>
        <v>0.214798875</v>
      </c>
      <c r="N66">
        <f t="shared" si="3"/>
        <v>0.07965263122</v>
      </c>
      <c r="T66" s="16"/>
      <c r="U66" s="17">
        <f t="shared" si="4"/>
        <v>0.04180675999</v>
      </c>
      <c r="V66">
        <f t="shared" si="5"/>
        <v>-0.09333948378</v>
      </c>
      <c r="AC66" s="80">
        <f t="shared" si="6"/>
        <v>0.143037578</v>
      </c>
      <c r="AD66">
        <f t="shared" si="7"/>
        <v>0.007891334181</v>
      </c>
      <c r="AJ66" s="16"/>
      <c r="AK66" s="80">
        <f t="shared" si="8"/>
        <v>0.111545664</v>
      </c>
      <c r="AL66">
        <f t="shared" si="9"/>
        <v>-0.02360057975</v>
      </c>
      <c r="AR66" s="16"/>
      <c r="AS66" s="80">
        <f t="shared" si="10"/>
        <v>0.1379822376</v>
      </c>
      <c r="AT66">
        <f t="shared" si="11"/>
        <v>0.00283599387</v>
      </c>
      <c r="AZ66" s="16"/>
    </row>
    <row r="67">
      <c r="I67" s="24">
        <v>10.0</v>
      </c>
      <c r="J67" s="14">
        <v>1000.0</v>
      </c>
      <c r="K67" s="14">
        <v>4.0</v>
      </c>
      <c r="L67" s="16">
        <f t="shared" si="16"/>
        <v>0.2569512309</v>
      </c>
      <c r="M67">
        <f t="shared" si="2"/>
        <v>0.224541</v>
      </c>
      <c r="N67">
        <f t="shared" si="3"/>
        <v>-0.03241023094</v>
      </c>
      <c r="T67" s="16"/>
      <c r="U67" s="17">
        <f t="shared" si="4"/>
        <v>0.05103560799</v>
      </c>
      <c r="V67">
        <f t="shared" si="5"/>
        <v>-0.2059156229</v>
      </c>
      <c r="AC67" s="80">
        <f t="shared" si="6"/>
        <v>0.173853434</v>
      </c>
      <c r="AD67">
        <f t="shared" si="7"/>
        <v>-0.08309779697</v>
      </c>
      <c r="AJ67" s="16"/>
      <c r="AK67" s="80">
        <f t="shared" si="8"/>
        <v>0.1091558123</v>
      </c>
      <c r="AL67">
        <f t="shared" si="9"/>
        <v>-0.1477954186</v>
      </c>
      <c r="AR67" s="16"/>
      <c r="AS67" s="80">
        <f t="shared" si="10"/>
        <v>0.1701966164</v>
      </c>
      <c r="AT67">
        <f t="shared" si="11"/>
        <v>-0.08675461456</v>
      </c>
      <c r="AZ67" s="16"/>
    </row>
    <row r="68">
      <c r="I68" s="24">
        <v>20.0</v>
      </c>
      <c r="J68" s="14">
        <v>1000.0</v>
      </c>
      <c r="K68" s="14">
        <v>4.0</v>
      </c>
      <c r="L68" s="16">
        <f t="shared" si="16"/>
        <v>0.2723988062</v>
      </c>
      <c r="M68">
        <f t="shared" si="2"/>
        <v>0.24402525</v>
      </c>
      <c r="N68">
        <f t="shared" si="3"/>
        <v>-0.02837355618</v>
      </c>
      <c r="T68" s="16"/>
      <c r="U68" s="17">
        <f t="shared" si="4"/>
        <v>0.069493304</v>
      </c>
      <c r="V68">
        <f t="shared" si="5"/>
        <v>-0.2029055022</v>
      </c>
      <c r="AC68" s="80">
        <f t="shared" si="6"/>
        <v>0.2419794154</v>
      </c>
      <c r="AD68">
        <f t="shared" si="7"/>
        <v>-0.03041939077</v>
      </c>
      <c r="AJ68" s="16"/>
      <c r="AK68" s="80">
        <f t="shared" si="8"/>
        <v>0.1040103866</v>
      </c>
      <c r="AL68">
        <f t="shared" si="9"/>
        <v>-0.1683884196</v>
      </c>
      <c r="AR68" s="16"/>
      <c r="AS68" s="80">
        <f t="shared" si="10"/>
        <v>0.2410166776</v>
      </c>
      <c r="AT68">
        <f t="shared" si="11"/>
        <v>-0.03138212861</v>
      </c>
      <c r="AZ68" s="16"/>
    </row>
    <row r="69">
      <c r="I69" s="24">
        <v>30.0</v>
      </c>
      <c r="J69" s="14">
        <v>1000.0</v>
      </c>
      <c r="K69" s="14">
        <v>4.0</v>
      </c>
      <c r="L69" s="16">
        <f t="shared" si="16"/>
        <v>0.240541883</v>
      </c>
      <c r="M69">
        <f t="shared" si="2"/>
        <v>0.25052</v>
      </c>
      <c r="N69">
        <f t="shared" si="3"/>
        <v>0.009978116999</v>
      </c>
      <c r="T69" s="16"/>
      <c r="U69" s="17">
        <f t="shared" si="4"/>
        <v>0.07564586933</v>
      </c>
      <c r="V69">
        <f t="shared" si="5"/>
        <v>-0.1648960137</v>
      </c>
      <c r="AC69" s="80">
        <f t="shared" si="6"/>
        <v>0.267954277</v>
      </c>
      <c r="AD69">
        <f t="shared" si="7"/>
        <v>0.02741239395</v>
      </c>
      <c r="AJ69" s="16"/>
      <c r="AK69" s="80">
        <f t="shared" si="8"/>
        <v>0.1021162097</v>
      </c>
      <c r="AL69">
        <f t="shared" si="9"/>
        <v>-0.1384256733</v>
      </c>
      <c r="AR69" s="16"/>
      <c r="AS69" s="80">
        <f t="shared" si="10"/>
        <v>0.2678194809</v>
      </c>
      <c r="AT69">
        <f t="shared" si="11"/>
        <v>0.02727759789</v>
      </c>
      <c r="AZ69" s="16"/>
    </row>
    <row r="70">
      <c r="I70" s="24">
        <v>40.0</v>
      </c>
      <c r="J70" s="14">
        <v>1000.0</v>
      </c>
      <c r="K70" s="14">
        <v>4.0</v>
      </c>
      <c r="L70" s="16">
        <f t="shared" si="16"/>
        <v>0.2551009676</v>
      </c>
      <c r="M70">
        <f t="shared" si="2"/>
        <v>0.253767375</v>
      </c>
      <c r="N70">
        <f t="shared" si="3"/>
        <v>-0.001333592644</v>
      </c>
      <c r="T70" s="16"/>
      <c r="U70" s="17">
        <f t="shared" si="4"/>
        <v>0.078722152</v>
      </c>
      <c r="V70">
        <f t="shared" si="5"/>
        <v>-0.1763788156</v>
      </c>
      <c r="AC70" s="80">
        <f t="shared" si="6"/>
        <v>0.2820625159</v>
      </c>
      <c r="AD70">
        <f t="shared" si="7"/>
        <v>0.02696154828</v>
      </c>
      <c r="AJ70" s="16"/>
      <c r="AK70" s="80">
        <f t="shared" si="8"/>
        <v>0.1011094386</v>
      </c>
      <c r="AL70">
        <f t="shared" si="9"/>
        <v>-0.1539915291</v>
      </c>
      <c r="AR70" s="16"/>
      <c r="AS70" s="80">
        <f t="shared" si="10"/>
        <v>0.2823109614</v>
      </c>
      <c r="AT70">
        <f t="shared" si="11"/>
        <v>0.02720999375</v>
      </c>
      <c r="AZ70" s="16"/>
    </row>
    <row r="71">
      <c r="I71" s="24">
        <v>50.0</v>
      </c>
      <c r="J71" s="14">
        <v>1000.0</v>
      </c>
      <c r="K71" s="14">
        <v>4.0</v>
      </c>
      <c r="L71" s="16">
        <f t="shared" si="16"/>
        <v>0.3000782372</v>
      </c>
      <c r="M71">
        <f t="shared" si="2"/>
        <v>0.2557158</v>
      </c>
      <c r="N71">
        <f t="shared" si="3"/>
        <v>-0.04436243723</v>
      </c>
      <c r="T71" s="16"/>
      <c r="U71" s="17">
        <f t="shared" si="4"/>
        <v>0.0805679216</v>
      </c>
      <c r="V71">
        <f t="shared" si="5"/>
        <v>-0.2195103156</v>
      </c>
      <c r="AC71" s="80">
        <f t="shared" si="6"/>
        <v>0.2910557252</v>
      </c>
      <c r="AD71">
        <f t="shared" si="7"/>
        <v>-0.009022512018</v>
      </c>
      <c r="AJ71" s="16"/>
      <c r="AK71" s="80">
        <f t="shared" si="8"/>
        <v>0.1004777743</v>
      </c>
      <c r="AL71">
        <f t="shared" si="9"/>
        <v>-0.1996004629</v>
      </c>
      <c r="AR71" s="16"/>
      <c r="AS71" s="80">
        <f t="shared" si="10"/>
        <v>0.2915175793</v>
      </c>
      <c r="AT71">
        <f t="shared" si="11"/>
        <v>-0.008560657925</v>
      </c>
      <c r="AZ71" s="16"/>
    </row>
    <row r="72">
      <c r="I72" s="24">
        <v>60.0</v>
      </c>
      <c r="J72" s="14">
        <v>1000.0</v>
      </c>
      <c r="K72" s="14">
        <v>4.0</v>
      </c>
      <c r="L72" s="16">
        <f t="shared" si="16"/>
        <v>0.3139537537</v>
      </c>
      <c r="M72">
        <f t="shared" si="2"/>
        <v>0.25701475</v>
      </c>
      <c r="N72">
        <f t="shared" si="3"/>
        <v>-0.05693900373</v>
      </c>
      <c r="T72" s="16"/>
      <c r="U72" s="17">
        <f t="shared" si="4"/>
        <v>0.08179843467</v>
      </c>
      <c r="V72">
        <f t="shared" si="5"/>
        <v>-0.2321553191</v>
      </c>
      <c r="AC72" s="80">
        <f t="shared" si="6"/>
        <v>0.2973452754</v>
      </c>
      <c r="AD72">
        <f t="shared" si="7"/>
        <v>-0.01660847836</v>
      </c>
      <c r="AJ72" s="16"/>
      <c r="AK72" s="80">
        <f t="shared" si="8"/>
        <v>0.1000415175</v>
      </c>
      <c r="AL72">
        <f t="shared" si="9"/>
        <v>-0.2139122363</v>
      </c>
      <c r="AR72" s="16"/>
      <c r="AS72" s="80">
        <f t="shared" si="10"/>
        <v>0.2979393377</v>
      </c>
      <c r="AT72">
        <f t="shared" si="11"/>
        <v>-0.016014416</v>
      </c>
      <c r="AZ72" s="16"/>
    </row>
    <row r="73">
      <c r="I73" s="24">
        <v>70.0</v>
      </c>
      <c r="J73" s="14">
        <v>1000.0</v>
      </c>
      <c r="K73" s="14">
        <v>4.0</v>
      </c>
      <c r="L73" s="16">
        <f t="shared" si="16"/>
        <v>0.2973035684</v>
      </c>
      <c r="M73">
        <f t="shared" si="2"/>
        <v>0.2579425714</v>
      </c>
      <c r="N73">
        <f t="shared" si="3"/>
        <v>-0.03936099701</v>
      </c>
      <c r="T73" s="16"/>
      <c r="U73" s="17">
        <f t="shared" si="4"/>
        <v>0.08267737257</v>
      </c>
      <c r="V73">
        <f t="shared" si="5"/>
        <v>-0.2146261959</v>
      </c>
      <c r="AC73" s="80">
        <f t="shared" si="6"/>
        <v>0.3020195822</v>
      </c>
      <c r="AD73">
        <f t="shared" si="7"/>
        <v>0.004716013715</v>
      </c>
      <c r="AJ73" s="16"/>
      <c r="AK73" s="80">
        <f t="shared" si="8"/>
        <v>0.09972065006</v>
      </c>
      <c r="AL73">
        <f t="shared" si="9"/>
        <v>-0.1975829184</v>
      </c>
      <c r="AR73" s="16"/>
      <c r="AS73" s="80">
        <f t="shared" si="10"/>
        <v>0.3027014316</v>
      </c>
      <c r="AT73">
        <f t="shared" si="11"/>
        <v>0.005397863165</v>
      </c>
      <c r="AZ73" s="16"/>
    </row>
    <row r="74">
      <c r="I74" s="24">
        <v>80.0</v>
      </c>
      <c r="J74" s="14">
        <v>1000.0</v>
      </c>
      <c r="K74" s="14">
        <v>4.0</v>
      </c>
      <c r="L74" s="16">
        <f t="shared" si="16"/>
        <v>0.3138864364</v>
      </c>
      <c r="M74">
        <f t="shared" si="2"/>
        <v>0.2586384375</v>
      </c>
      <c r="N74">
        <f t="shared" si="3"/>
        <v>-0.05524799892</v>
      </c>
      <c r="T74" s="16"/>
      <c r="U74" s="17">
        <f t="shared" si="4"/>
        <v>0.083336576</v>
      </c>
      <c r="V74">
        <f t="shared" si="5"/>
        <v>-0.2305498604</v>
      </c>
      <c r="AC74" s="80">
        <f t="shared" si="6"/>
        <v>0.305646102</v>
      </c>
      <c r="AD74">
        <f t="shared" si="7"/>
        <v>-0.008240334418</v>
      </c>
      <c r="AJ74" s="16"/>
      <c r="AK74" s="80">
        <f t="shared" si="8"/>
        <v>0.09947390832</v>
      </c>
      <c r="AL74">
        <f t="shared" si="9"/>
        <v>-0.2144125281</v>
      </c>
      <c r="AR74" s="16"/>
      <c r="AS74" s="80">
        <f t="shared" si="10"/>
        <v>0.3063891371</v>
      </c>
      <c r="AT74">
        <f t="shared" si="11"/>
        <v>-0.007497299314</v>
      </c>
      <c r="AZ74" s="16"/>
    </row>
    <row r="75">
      <c r="I75" s="24">
        <v>90.0</v>
      </c>
      <c r="J75" s="14">
        <v>1000.0</v>
      </c>
      <c r="K75" s="14">
        <v>4.0</v>
      </c>
      <c r="L75" s="16">
        <f t="shared" si="16"/>
        <v>0.3189640821</v>
      </c>
      <c r="M75">
        <f t="shared" si="2"/>
        <v>0.2591796667</v>
      </c>
      <c r="N75">
        <f t="shared" si="3"/>
        <v>-0.05978441544</v>
      </c>
      <c r="T75" s="16"/>
      <c r="U75" s="17">
        <f t="shared" si="4"/>
        <v>0.08384928978</v>
      </c>
      <c r="V75">
        <f t="shared" si="5"/>
        <v>-0.2351147923</v>
      </c>
      <c r="AC75" s="80">
        <f t="shared" si="6"/>
        <v>0.3085513835</v>
      </c>
      <c r="AD75">
        <f t="shared" si="7"/>
        <v>-0.0104126986</v>
      </c>
      <c r="AJ75" s="16"/>
      <c r="AK75" s="80">
        <f t="shared" si="8"/>
        <v>0.09927776452</v>
      </c>
      <c r="AL75">
        <f t="shared" si="9"/>
        <v>-0.2196863176</v>
      </c>
      <c r="AR75" s="16"/>
      <c r="AS75" s="80">
        <f t="shared" si="10"/>
        <v>0.3093386021</v>
      </c>
      <c r="AT75">
        <f t="shared" si="11"/>
        <v>-0.009625480026</v>
      </c>
      <c r="AZ75" s="16"/>
    </row>
    <row r="76">
      <c r="I76" s="24">
        <v>100.0</v>
      </c>
      <c r="J76" s="14">
        <v>1000.0</v>
      </c>
      <c r="K76" s="14">
        <v>4.0</v>
      </c>
      <c r="L76" s="16">
        <f t="shared" si="16"/>
        <v>0.3347674557</v>
      </c>
      <c r="M76">
        <f t="shared" si="2"/>
        <v>0.25961265</v>
      </c>
      <c r="N76">
        <f t="shared" si="3"/>
        <v>-0.07515480566</v>
      </c>
      <c r="T76" s="16"/>
      <c r="U76" s="17">
        <f t="shared" si="4"/>
        <v>0.0842594608</v>
      </c>
      <c r="V76">
        <f t="shared" si="5"/>
        <v>-0.2505079949</v>
      </c>
      <c r="AC76" s="80">
        <f t="shared" si="6"/>
        <v>0.3109374124</v>
      </c>
      <c r="AD76">
        <f t="shared" si="7"/>
        <v>-0.02383004328</v>
      </c>
      <c r="AJ76" s="16"/>
      <c r="AK76" s="80">
        <f t="shared" si="8"/>
        <v>0.09911778127</v>
      </c>
      <c r="AL76">
        <f t="shared" si="9"/>
        <v>-0.2356496744</v>
      </c>
      <c r="AR76" s="16"/>
      <c r="AS76" s="80">
        <f t="shared" si="10"/>
        <v>0.3117573998</v>
      </c>
      <c r="AT76">
        <f t="shared" si="11"/>
        <v>-0.02301005585</v>
      </c>
      <c r="AZ76" s="16"/>
    </row>
    <row r="77">
      <c r="I77" s="24">
        <v>4.0</v>
      </c>
      <c r="J77" s="14">
        <v>1000.0</v>
      </c>
      <c r="K77" s="14">
        <v>5.0</v>
      </c>
      <c r="L77" s="16">
        <f t="shared" ref="L77:L88" si="17">F19</f>
        <v>0.02061730546</v>
      </c>
      <c r="M77">
        <f t="shared" si="2"/>
        <v>0.1793948</v>
      </c>
      <c r="N77">
        <f t="shared" si="3"/>
        <v>0.1587774945</v>
      </c>
      <c r="T77" s="16"/>
      <c r="U77" s="17">
        <f t="shared" si="4"/>
        <v>0.008003784319</v>
      </c>
      <c r="V77">
        <f t="shared" si="5"/>
        <v>-0.01261352114</v>
      </c>
      <c r="AC77" s="80">
        <f t="shared" si="6"/>
        <v>0.01063160972</v>
      </c>
      <c r="AD77">
        <f t="shared" si="7"/>
        <v>-0.009985695739</v>
      </c>
      <c r="AJ77" s="16"/>
      <c r="AK77" s="80">
        <f t="shared" si="8"/>
        <v>0.121764961</v>
      </c>
      <c r="AL77">
        <f t="shared" si="9"/>
        <v>0.1011476556</v>
      </c>
      <c r="AR77" s="16"/>
      <c r="AS77" s="80">
        <f t="shared" si="10"/>
        <v>-0.0005850064551</v>
      </c>
      <c r="AT77">
        <f t="shared" si="11"/>
        <v>-0.02120231191</v>
      </c>
      <c r="AZ77" s="16"/>
    </row>
    <row r="78">
      <c r="I78" s="24">
        <v>8.0</v>
      </c>
      <c r="J78" s="14">
        <v>1000.0</v>
      </c>
      <c r="K78" s="14">
        <v>5.0</v>
      </c>
      <c r="L78" s="16">
        <f t="shared" si="17"/>
        <v>0.04756923723</v>
      </c>
      <c r="M78">
        <f t="shared" si="2"/>
        <v>0.2183633</v>
      </c>
      <c r="N78">
        <f t="shared" si="3"/>
        <v>0.1707940628</v>
      </c>
      <c r="T78" s="16"/>
      <c r="U78" s="17">
        <f t="shared" si="4"/>
        <v>0.03918229216</v>
      </c>
      <c r="V78">
        <f t="shared" si="5"/>
        <v>-0.008386945067</v>
      </c>
      <c r="AC78" s="80">
        <f t="shared" si="6"/>
        <v>0.146058284</v>
      </c>
      <c r="AD78">
        <f t="shared" si="7"/>
        <v>0.09848904673</v>
      </c>
      <c r="AJ78" s="16"/>
      <c r="AK78" s="80">
        <f t="shared" si="8"/>
        <v>0.1111193193</v>
      </c>
      <c r="AL78">
        <f t="shared" si="9"/>
        <v>0.06355008205</v>
      </c>
      <c r="AR78" s="16"/>
      <c r="AS78" s="80">
        <f t="shared" si="10"/>
        <v>0.1414360688</v>
      </c>
      <c r="AT78">
        <f t="shared" si="11"/>
        <v>0.09386683156</v>
      </c>
      <c r="AZ78" s="16"/>
    </row>
    <row r="79">
      <c r="I79" s="24">
        <v>10.0</v>
      </c>
      <c r="J79" s="14">
        <v>1000.0</v>
      </c>
      <c r="K79" s="14">
        <v>5.0</v>
      </c>
      <c r="L79" s="16">
        <f t="shared" si="17"/>
        <v>0.1993922024</v>
      </c>
      <c r="M79">
        <f t="shared" si="2"/>
        <v>0.226157</v>
      </c>
      <c r="N79">
        <f t="shared" si="3"/>
        <v>0.02676479762</v>
      </c>
      <c r="T79" s="16"/>
      <c r="U79" s="17">
        <f t="shared" si="4"/>
        <v>0.04541799373</v>
      </c>
      <c r="V79">
        <f t="shared" si="5"/>
        <v>-0.1539742087</v>
      </c>
      <c r="AC79" s="80">
        <f t="shared" si="6"/>
        <v>0.1764431696</v>
      </c>
      <c r="AD79">
        <f t="shared" si="7"/>
        <v>-0.02294903283</v>
      </c>
      <c r="AJ79" s="16"/>
      <c r="AK79" s="80">
        <f t="shared" si="8"/>
        <v>0.1088012937</v>
      </c>
      <c r="AL79">
        <f t="shared" si="9"/>
        <v>-0.09059090866</v>
      </c>
      <c r="AR79" s="16"/>
      <c r="AS79" s="80">
        <f t="shared" si="10"/>
        <v>0.1730998647</v>
      </c>
      <c r="AT79">
        <f t="shared" si="11"/>
        <v>-0.02629233772</v>
      </c>
      <c r="AZ79" s="16"/>
    </row>
    <row r="80">
      <c r="I80" s="24">
        <v>20.0</v>
      </c>
      <c r="J80" s="14">
        <v>1000.0</v>
      </c>
      <c r="K80" s="14">
        <v>5.0</v>
      </c>
      <c r="L80" s="16">
        <f t="shared" si="17"/>
        <v>0.2583531243</v>
      </c>
      <c r="M80">
        <f t="shared" si="2"/>
        <v>0.2417444</v>
      </c>
      <c r="N80">
        <f t="shared" si="3"/>
        <v>-0.01660872435</v>
      </c>
      <c r="T80" s="16"/>
      <c r="U80" s="17">
        <f t="shared" si="4"/>
        <v>0.05788939686</v>
      </c>
      <c r="V80">
        <f t="shared" si="5"/>
        <v>-0.2004637275</v>
      </c>
      <c r="AC80" s="80">
        <f t="shared" si="6"/>
        <v>0.2436163856</v>
      </c>
      <c r="AD80">
        <f t="shared" si="7"/>
        <v>-0.01473673877</v>
      </c>
      <c r="AJ80" s="16"/>
      <c r="AK80" s="80">
        <f t="shared" si="8"/>
        <v>0.103810512</v>
      </c>
      <c r="AL80">
        <f t="shared" si="9"/>
        <v>-0.1545426124</v>
      </c>
      <c r="AR80" s="16"/>
      <c r="AS80" s="80">
        <f t="shared" si="10"/>
        <v>0.242709525</v>
      </c>
      <c r="AT80">
        <f t="shared" si="11"/>
        <v>-0.01564359935</v>
      </c>
      <c r="AZ80" s="16"/>
    </row>
    <row r="81">
      <c r="I81" s="24">
        <v>30.0</v>
      </c>
      <c r="J81" s="14">
        <v>1000.0</v>
      </c>
      <c r="K81" s="14">
        <v>5.0</v>
      </c>
      <c r="L81" s="16">
        <f t="shared" si="17"/>
        <v>0.3090231288</v>
      </c>
      <c r="M81">
        <f t="shared" si="2"/>
        <v>0.2469402</v>
      </c>
      <c r="N81">
        <f t="shared" si="3"/>
        <v>-0.06208292875</v>
      </c>
      <c r="T81" s="16"/>
      <c r="U81" s="17">
        <f t="shared" si="4"/>
        <v>0.06204653124</v>
      </c>
      <c r="V81">
        <f t="shared" si="5"/>
        <v>-0.2469765975</v>
      </c>
      <c r="AC81" s="80">
        <f t="shared" si="6"/>
        <v>0.2692279797</v>
      </c>
      <c r="AD81">
        <f t="shared" si="7"/>
        <v>-0.03979514904</v>
      </c>
      <c r="AJ81" s="16"/>
      <c r="AK81" s="80">
        <f t="shared" si="8"/>
        <v>0.1019732639</v>
      </c>
      <c r="AL81">
        <f t="shared" si="9"/>
        <v>-0.2070498648</v>
      </c>
      <c r="AR81" s="16"/>
      <c r="AS81" s="80">
        <f t="shared" si="10"/>
        <v>0.2690542359</v>
      </c>
      <c r="AT81">
        <f t="shared" si="11"/>
        <v>-0.03996889289</v>
      </c>
      <c r="AZ81" s="16"/>
    </row>
    <row r="82">
      <c r="I82" s="24">
        <v>40.0</v>
      </c>
      <c r="J82" s="14">
        <v>1000.0</v>
      </c>
      <c r="K82" s="14">
        <v>5.0</v>
      </c>
      <c r="L82" s="16">
        <f t="shared" si="17"/>
        <v>0.2961715977</v>
      </c>
      <c r="M82">
        <f t="shared" si="2"/>
        <v>0.2495381</v>
      </c>
      <c r="N82">
        <f t="shared" si="3"/>
        <v>-0.04663349775</v>
      </c>
      <c r="T82" s="16"/>
      <c r="U82" s="17">
        <f t="shared" si="4"/>
        <v>0.06412509843</v>
      </c>
      <c r="V82">
        <f t="shared" si="5"/>
        <v>-0.2320464993</v>
      </c>
      <c r="AC82" s="80">
        <f t="shared" si="6"/>
        <v>0.2831389101</v>
      </c>
      <c r="AD82">
        <f t="shared" si="7"/>
        <v>-0.01303268767</v>
      </c>
      <c r="AJ82" s="16"/>
      <c r="AK82" s="80">
        <f t="shared" si="8"/>
        <v>0.1009967509</v>
      </c>
      <c r="AL82">
        <f t="shared" si="9"/>
        <v>-0.1951748468</v>
      </c>
      <c r="AR82" s="16"/>
      <c r="AS82" s="80">
        <f t="shared" si="10"/>
        <v>0.2832980394</v>
      </c>
      <c r="AT82">
        <f t="shared" si="11"/>
        <v>-0.01287355838</v>
      </c>
      <c r="AZ82" s="16"/>
    </row>
    <row r="83">
      <c r="I83" s="24">
        <v>50.0</v>
      </c>
      <c r="J83" s="14">
        <v>1000.0</v>
      </c>
      <c r="K83" s="14">
        <v>5.0</v>
      </c>
      <c r="L83" s="16">
        <f t="shared" si="17"/>
        <v>0.2964923816</v>
      </c>
      <c r="M83">
        <f t="shared" si="2"/>
        <v>0.25109684</v>
      </c>
      <c r="N83">
        <f t="shared" si="3"/>
        <v>-0.04539554164</v>
      </c>
      <c r="T83" s="16"/>
      <c r="U83" s="17">
        <f t="shared" si="4"/>
        <v>0.06537223875</v>
      </c>
      <c r="V83">
        <f t="shared" si="5"/>
        <v>-0.2311201429</v>
      </c>
      <c r="AC83" s="80">
        <f t="shared" si="6"/>
        <v>0.2920063462</v>
      </c>
      <c r="AD83">
        <f t="shared" si="7"/>
        <v>-0.004486035413</v>
      </c>
      <c r="AJ83" s="16"/>
      <c r="AK83" s="80">
        <f t="shared" si="8"/>
        <v>0.1003840711</v>
      </c>
      <c r="AL83">
        <f t="shared" si="9"/>
        <v>-0.1961083105</v>
      </c>
      <c r="AR83" s="16"/>
      <c r="AS83" s="80">
        <f t="shared" si="10"/>
        <v>0.292347305</v>
      </c>
      <c r="AT83">
        <f t="shared" si="11"/>
        <v>-0.004145076642</v>
      </c>
      <c r="AZ83" s="16"/>
    </row>
    <row r="84">
      <c r="I84" s="24">
        <v>60.0</v>
      </c>
      <c r="J84" s="14">
        <v>1000.0</v>
      </c>
      <c r="K84" s="14">
        <v>5.0</v>
      </c>
      <c r="L84" s="16">
        <f t="shared" si="17"/>
        <v>0.2852730581</v>
      </c>
      <c r="M84">
        <f t="shared" si="2"/>
        <v>0.252136</v>
      </c>
      <c r="N84">
        <f t="shared" si="3"/>
        <v>-0.0331370581</v>
      </c>
      <c r="T84" s="16"/>
      <c r="U84" s="17">
        <f t="shared" si="4"/>
        <v>0.06620366562</v>
      </c>
      <c r="V84">
        <f t="shared" si="5"/>
        <v>-0.2190693925</v>
      </c>
      <c r="AC84" s="80">
        <f t="shared" si="6"/>
        <v>0.2982079349</v>
      </c>
      <c r="AD84">
        <f t="shared" si="7"/>
        <v>0.01293487676</v>
      </c>
      <c r="AJ84" s="16"/>
      <c r="AK84" s="80">
        <f t="shared" si="8"/>
        <v>0.09996092583</v>
      </c>
      <c r="AL84">
        <f t="shared" si="9"/>
        <v>-0.1853121323</v>
      </c>
      <c r="AR84" s="16"/>
      <c r="AS84" s="80">
        <f t="shared" si="10"/>
        <v>0.2986593078</v>
      </c>
      <c r="AT84">
        <f t="shared" si="11"/>
        <v>0.01338624967</v>
      </c>
      <c r="AZ84" s="16"/>
    </row>
    <row r="85">
      <c r="I85" s="24">
        <v>70.0</v>
      </c>
      <c r="J85" s="14">
        <v>1000.0</v>
      </c>
      <c r="K85" s="14">
        <v>5.0</v>
      </c>
      <c r="L85" s="16">
        <f t="shared" si="17"/>
        <v>0.2890315285</v>
      </c>
      <c r="M85">
        <f t="shared" si="2"/>
        <v>0.2528782571</v>
      </c>
      <c r="N85">
        <f t="shared" si="3"/>
        <v>-0.03615327131</v>
      </c>
      <c r="T85" s="16"/>
      <c r="U85" s="17">
        <f t="shared" si="4"/>
        <v>0.06679754196</v>
      </c>
      <c r="V85">
        <f t="shared" si="5"/>
        <v>-0.2222339865</v>
      </c>
      <c r="AC85" s="80">
        <f t="shared" si="6"/>
        <v>0.3028168698</v>
      </c>
      <c r="AD85">
        <f t="shared" si="7"/>
        <v>0.01378534139</v>
      </c>
      <c r="AJ85" s="16"/>
      <c r="AK85" s="80">
        <f t="shared" si="8"/>
        <v>0.09964970198</v>
      </c>
      <c r="AL85">
        <f t="shared" si="9"/>
        <v>-0.1893818265</v>
      </c>
      <c r="AR85" s="16"/>
      <c r="AS85" s="80">
        <f t="shared" si="10"/>
        <v>0.3033400117</v>
      </c>
      <c r="AT85">
        <f t="shared" si="11"/>
        <v>0.01430848323</v>
      </c>
      <c r="AZ85" s="16"/>
    </row>
    <row r="86">
      <c r="I86" s="24">
        <v>80.0</v>
      </c>
      <c r="J86" s="14">
        <v>1000.0</v>
      </c>
      <c r="K86" s="14">
        <v>5.0</v>
      </c>
      <c r="L86" s="16">
        <f t="shared" si="17"/>
        <v>0.333124534</v>
      </c>
      <c r="M86">
        <f t="shared" si="2"/>
        <v>0.25343495</v>
      </c>
      <c r="N86">
        <f t="shared" si="3"/>
        <v>-0.079689584</v>
      </c>
      <c r="T86" s="16"/>
      <c r="U86" s="17">
        <f t="shared" si="4"/>
        <v>0.06724294922</v>
      </c>
      <c r="V86">
        <f t="shared" si="5"/>
        <v>-0.2658815848</v>
      </c>
      <c r="AC86" s="80">
        <f t="shared" si="6"/>
        <v>0.3063926716</v>
      </c>
      <c r="AD86">
        <f t="shared" si="7"/>
        <v>-0.02673186245</v>
      </c>
      <c r="AJ86" s="16"/>
      <c r="AK86" s="80">
        <f t="shared" si="8"/>
        <v>0.09941037597</v>
      </c>
      <c r="AL86">
        <f t="shared" si="9"/>
        <v>-0.233714158</v>
      </c>
      <c r="AR86" s="16"/>
      <c r="AS86" s="80">
        <f t="shared" si="10"/>
        <v>0.3069646898</v>
      </c>
      <c r="AT86">
        <f t="shared" si="11"/>
        <v>-0.02615984419</v>
      </c>
      <c r="AZ86" s="16"/>
    </row>
    <row r="87">
      <c r="I87" s="24">
        <v>90.0</v>
      </c>
      <c r="J87" s="14">
        <v>1000.0</v>
      </c>
      <c r="K87" s="14">
        <v>5.0</v>
      </c>
      <c r="L87" s="16">
        <f t="shared" si="17"/>
        <v>0.2947909771</v>
      </c>
      <c r="M87">
        <f t="shared" si="2"/>
        <v>0.2538679333</v>
      </c>
      <c r="N87">
        <f t="shared" si="3"/>
        <v>-0.04092304379</v>
      </c>
      <c r="T87" s="16"/>
      <c r="U87" s="17">
        <f t="shared" si="4"/>
        <v>0.06758937708</v>
      </c>
      <c r="V87">
        <f t="shared" si="5"/>
        <v>-0.2272016</v>
      </c>
      <c r="AC87" s="80">
        <f t="shared" si="6"/>
        <v>0.3092573217</v>
      </c>
      <c r="AD87">
        <f t="shared" si="7"/>
        <v>0.01446634457</v>
      </c>
      <c r="AJ87" s="16"/>
      <c r="AK87" s="80">
        <f t="shared" si="8"/>
        <v>0.0992201272</v>
      </c>
      <c r="AL87">
        <f t="shared" si="9"/>
        <v>-0.1955708499</v>
      </c>
      <c r="AR87" s="16"/>
      <c r="AS87" s="80">
        <f t="shared" si="10"/>
        <v>0.3098637449</v>
      </c>
      <c r="AT87">
        <f t="shared" si="11"/>
        <v>0.01507276773</v>
      </c>
      <c r="AZ87" s="16"/>
    </row>
    <row r="88">
      <c r="I88" s="24">
        <v>100.0</v>
      </c>
      <c r="J88" s="14">
        <v>1000.0</v>
      </c>
      <c r="K88" s="14">
        <v>5.0</v>
      </c>
      <c r="L88" s="16">
        <f t="shared" si="17"/>
        <v>0.3329663248</v>
      </c>
      <c r="M88">
        <f t="shared" si="2"/>
        <v>0.25421432</v>
      </c>
      <c r="N88">
        <f t="shared" si="3"/>
        <v>-0.07875200481</v>
      </c>
      <c r="T88" s="16"/>
      <c r="U88" s="17">
        <f t="shared" si="4"/>
        <v>0.06786651937</v>
      </c>
      <c r="V88">
        <f t="shared" si="5"/>
        <v>-0.2650998054</v>
      </c>
      <c r="AC88" s="80">
        <f t="shared" si="6"/>
        <v>0.3116099811</v>
      </c>
      <c r="AD88">
        <f t="shared" si="7"/>
        <v>-0.0213563437</v>
      </c>
      <c r="AJ88" s="16"/>
      <c r="AK88" s="80">
        <f t="shared" si="8"/>
        <v>0.0990649522</v>
      </c>
      <c r="AL88">
        <f t="shared" si="9"/>
        <v>-0.2339013726</v>
      </c>
      <c r="AR88" s="16"/>
      <c r="AS88" s="80">
        <f t="shared" si="10"/>
        <v>0.3122412024</v>
      </c>
      <c r="AT88">
        <f t="shared" si="11"/>
        <v>-0.02072512242</v>
      </c>
      <c r="AZ88" s="16"/>
    </row>
    <row r="89">
      <c r="I89" s="24">
        <v>4.0</v>
      </c>
      <c r="J89" s="14">
        <v>1000.0</v>
      </c>
      <c r="K89" s="14">
        <v>6.0</v>
      </c>
      <c r="L89" s="16">
        <f t="shared" ref="L89:L100" si="18">H19</f>
        <v>0.01096321434</v>
      </c>
      <c r="M89">
        <f t="shared" si="2"/>
        <v>0.1882658333</v>
      </c>
      <c r="N89">
        <f t="shared" si="3"/>
        <v>0.177302619</v>
      </c>
      <c r="T89" s="16"/>
      <c r="U89" s="17">
        <f t="shared" si="4"/>
        <v>0.01336811671</v>
      </c>
      <c r="V89">
        <f t="shared" si="5"/>
        <v>0.002404902373</v>
      </c>
      <c r="AC89" s="80">
        <f t="shared" si="6"/>
        <v>0.01462083608</v>
      </c>
      <c r="AD89">
        <f t="shared" si="7"/>
        <v>0.003657621736</v>
      </c>
      <c r="AJ89" s="16"/>
      <c r="AK89" s="80">
        <f t="shared" si="8"/>
        <v>0.1211639951</v>
      </c>
      <c r="AL89">
        <f t="shared" si="9"/>
        <v>0.1102007807</v>
      </c>
      <c r="AR89" s="16"/>
      <c r="AS89" s="80">
        <f t="shared" si="10"/>
        <v>0.00417949416</v>
      </c>
      <c r="AT89">
        <f t="shared" si="11"/>
        <v>-0.006783720182</v>
      </c>
      <c r="AZ89" s="16"/>
    </row>
    <row r="90">
      <c r="I90" s="24">
        <v>8.0</v>
      </c>
      <c r="J90" s="14">
        <v>1000.0</v>
      </c>
      <c r="K90" s="14">
        <v>6.0</v>
      </c>
      <c r="L90" s="16">
        <f t="shared" si="18"/>
        <v>0.09377079143</v>
      </c>
      <c r="M90">
        <f t="shared" si="2"/>
        <v>0.2207395833</v>
      </c>
      <c r="N90">
        <f t="shared" si="3"/>
        <v>0.1269687919</v>
      </c>
      <c r="T90" s="16"/>
      <c r="U90" s="17">
        <f t="shared" si="4"/>
        <v>0.03600105836</v>
      </c>
      <c r="V90">
        <f t="shared" si="5"/>
        <v>-0.05776973307</v>
      </c>
      <c r="AC90" s="80">
        <f t="shared" si="6"/>
        <v>0.1484980181</v>
      </c>
      <c r="AD90">
        <f t="shared" si="7"/>
        <v>0.05472722667</v>
      </c>
      <c r="AJ90" s="16"/>
      <c r="AK90" s="80">
        <f t="shared" si="8"/>
        <v>0.1107804997</v>
      </c>
      <c r="AL90">
        <f t="shared" si="9"/>
        <v>0.01700970828</v>
      </c>
      <c r="AR90" s="16"/>
      <c r="AS90" s="80">
        <f t="shared" si="10"/>
        <v>0.144214189</v>
      </c>
      <c r="AT90">
        <f t="shared" si="11"/>
        <v>0.05044339754</v>
      </c>
      <c r="AZ90" s="16"/>
    </row>
    <row r="91">
      <c r="I91" s="24">
        <v>10.0</v>
      </c>
      <c r="J91" s="14">
        <v>1000.0</v>
      </c>
      <c r="K91" s="14">
        <v>6.0</v>
      </c>
      <c r="L91" s="16">
        <f t="shared" si="18"/>
        <v>0.09852182071</v>
      </c>
      <c r="M91">
        <f t="shared" si="2"/>
        <v>0.2272343333</v>
      </c>
      <c r="N91">
        <f t="shared" si="3"/>
        <v>0.1287125126</v>
      </c>
      <c r="T91" s="16"/>
      <c r="U91" s="17">
        <f t="shared" si="4"/>
        <v>0.04052764669</v>
      </c>
      <c r="V91">
        <f t="shared" si="5"/>
        <v>-0.05799417403</v>
      </c>
      <c r="AC91" s="80">
        <f t="shared" si="6"/>
        <v>0.1785352532</v>
      </c>
      <c r="AD91">
        <f t="shared" si="7"/>
        <v>0.08001343253</v>
      </c>
      <c r="AJ91" s="16"/>
      <c r="AK91" s="80">
        <f t="shared" si="8"/>
        <v>0.108519555</v>
      </c>
      <c r="AL91">
        <f t="shared" si="9"/>
        <v>0.009997734259</v>
      </c>
      <c r="AR91" s="16"/>
      <c r="AS91" s="80">
        <f t="shared" si="10"/>
        <v>0.1754351186</v>
      </c>
      <c r="AT91">
        <f t="shared" si="11"/>
        <v>0.07691329785</v>
      </c>
      <c r="AZ91" s="16"/>
    </row>
    <row r="92">
      <c r="I92" s="24">
        <v>20.0</v>
      </c>
      <c r="J92" s="14">
        <v>1000.0</v>
      </c>
      <c r="K92" s="14">
        <v>6.0</v>
      </c>
      <c r="L92" s="16">
        <f t="shared" si="18"/>
        <v>0.2689677548</v>
      </c>
      <c r="M92">
        <f t="shared" si="2"/>
        <v>0.2402238333</v>
      </c>
      <c r="N92">
        <f t="shared" si="3"/>
        <v>-0.0287439215</v>
      </c>
      <c r="T92" s="16"/>
      <c r="U92" s="17">
        <f t="shared" si="4"/>
        <v>0.04958082334</v>
      </c>
      <c r="V92">
        <f t="shared" si="5"/>
        <v>-0.2193869315</v>
      </c>
      <c r="AC92" s="80">
        <f t="shared" si="6"/>
        <v>0.244939903</v>
      </c>
      <c r="AD92">
        <f t="shared" si="7"/>
        <v>-0.02402785185</v>
      </c>
      <c r="AJ92" s="16"/>
      <c r="AK92" s="80">
        <f t="shared" si="8"/>
        <v>0.10365167</v>
      </c>
      <c r="AL92">
        <f t="shared" si="9"/>
        <v>-0.1653160848</v>
      </c>
      <c r="AR92" s="16"/>
      <c r="AS92" s="80">
        <f t="shared" si="10"/>
        <v>0.2440711821</v>
      </c>
      <c r="AT92">
        <f t="shared" si="11"/>
        <v>-0.02489657276</v>
      </c>
      <c r="AZ92" s="16"/>
    </row>
    <row r="93">
      <c r="I93" s="24">
        <v>30.0</v>
      </c>
      <c r="J93" s="14">
        <v>1000.0</v>
      </c>
      <c r="K93" s="14">
        <v>6.0</v>
      </c>
      <c r="L93" s="16">
        <f t="shared" si="18"/>
        <v>0.3292464214</v>
      </c>
      <c r="M93">
        <f t="shared" si="2"/>
        <v>0.2445536667</v>
      </c>
      <c r="N93">
        <f t="shared" si="3"/>
        <v>-0.08469275472</v>
      </c>
      <c r="T93" s="16"/>
      <c r="U93" s="17">
        <f t="shared" si="4"/>
        <v>0.0525985489</v>
      </c>
      <c r="V93">
        <f t="shared" si="5"/>
        <v>-0.2766478725</v>
      </c>
      <c r="AC93" s="80">
        <f t="shared" si="6"/>
        <v>0.2702584606</v>
      </c>
      <c r="AD93">
        <f t="shared" si="7"/>
        <v>-0.05898796082</v>
      </c>
      <c r="AJ93" s="16"/>
      <c r="AK93" s="80">
        <f t="shared" si="8"/>
        <v>0.1018596637</v>
      </c>
      <c r="AL93">
        <f t="shared" si="9"/>
        <v>-0.2273867576</v>
      </c>
      <c r="AR93" s="16"/>
      <c r="AS93" s="80">
        <f t="shared" si="10"/>
        <v>0.2700474221</v>
      </c>
      <c r="AT93">
        <f t="shared" si="11"/>
        <v>-0.05919899924</v>
      </c>
      <c r="AZ93" s="16"/>
    </row>
    <row r="94">
      <c r="I94" s="24">
        <v>40.0</v>
      </c>
      <c r="J94" s="14">
        <v>1000.0</v>
      </c>
      <c r="K94" s="14">
        <v>6.0</v>
      </c>
      <c r="L94" s="16">
        <f t="shared" si="18"/>
        <v>0.2943872199</v>
      </c>
      <c r="M94">
        <f t="shared" si="2"/>
        <v>0.2467185833</v>
      </c>
      <c r="N94">
        <f t="shared" si="3"/>
        <v>-0.04766863655</v>
      </c>
      <c r="T94" s="16"/>
      <c r="U94" s="17">
        <f t="shared" si="4"/>
        <v>0.05410741167</v>
      </c>
      <c r="V94">
        <f t="shared" si="5"/>
        <v>-0.2402798082</v>
      </c>
      <c r="AC94" s="80">
        <f t="shared" si="6"/>
        <v>0.2840102282</v>
      </c>
      <c r="AD94">
        <f t="shared" si="7"/>
        <v>-0.01037699167</v>
      </c>
      <c r="AJ94" s="16"/>
      <c r="AK94" s="80">
        <f t="shared" si="8"/>
        <v>0.1009071972</v>
      </c>
      <c r="AL94">
        <f t="shared" si="9"/>
        <v>-0.1934800227</v>
      </c>
      <c r="AR94" s="16"/>
      <c r="AS94" s="80">
        <f t="shared" si="10"/>
        <v>0.2840920044</v>
      </c>
      <c r="AT94">
        <f t="shared" si="11"/>
        <v>-0.01029521546</v>
      </c>
      <c r="AZ94" s="16"/>
    </row>
    <row r="95">
      <c r="I95" s="24">
        <v>50.0</v>
      </c>
      <c r="J95" s="14">
        <v>1000.0</v>
      </c>
      <c r="K95" s="14">
        <v>6.0</v>
      </c>
      <c r="L95" s="16">
        <f t="shared" si="18"/>
        <v>0.2871752906</v>
      </c>
      <c r="M95">
        <f t="shared" si="2"/>
        <v>0.2480175333</v>
      </c>
      <c r="N95">
        <f t="shared" si="3"/>
        <v>-0.03915775728</v>
      </c>
      <c r="T95" s="16"/>
      <c r="U95" s="17">
        <f t="shared" si="4"/>
        <v>0.05501272934</v>
      </c>
      <c r="V95">
        <f t="shared" si="5"/>
        <v>-0.2321625613</v>
      </c>
      <c r="AC95" s="80">
        <f t="shared" si="6"/>
        <v>0.2927762071</v>
      </c>
      <c r="AD95">
        <f t="shared" si="7"/>
        <v>0.005600916449</v>
      </c>
      <c r="AJ95" s="16"/>
      <c r="AK95" s="80">
        <f t="shared" si="8"/>
        <v>0.1003096044</v>
      </c>
      <c r="AL95">
        <f t="shared" si="9"/>
        <v>-0.1868656862</v>
      </c>
      <c r="AR95" s="16"/>
      <c r="AS95" s="80">
        <f t="shared" si="10"/>
        <v>0.2930147023</v>
      </c>
      <c r="AT95">
        <f t="shared" si="11"/>
        <v>0.005839411709</v>
      </c>
      <c r="AZ95" s="16"/>
    </row>
    <row r="96">
      <c r="I96" s="24">
        <v>60.0</v>
      </c>
      <c r="J96" s="14">
        <v>1000.0</v>
      </c>
      <c r="K96" s="14">
        <v>6.0</v>
      </c>
      <c r="L96" s="16">
        <f t="shared" si="18"/>
        <v>0.307523762</v>
      </c>
      <c r="M96">
        <f t="shared" si="2"/>
        <v>0.2488835</v>
      </c>
      <c r="N96">
        <f t="shared" si="3"/>
        <v>-0.05864026205</v>
      </c>
      <c r="T96" s="16"/>
      <c r="U96" s="17">
        <f t="shared" si="4"/>
        <v>0.05561627445</v>
      </c>
      <c r="V96">
        <f t="shared" si="5"/>
        <v>-0.2519074876</v>
      </c>
      <c r="AC96" s="80">
        <f t="shared" si="6"/>
        <v>0.2989068399</v>
      </c>
      <c r="AD96">
        <f t="shared" si="7"/>
        <v>-0.008616922193</v>
      </c>
      <c r="AJ96" s="16"/>
      <c r="AK96" s="80">
        <f t="shared" si="8"/>
        <v>0.099896879</v>
      </c>
      <c r="AL96">
        <f t="shared" si="9"/>
        <v>-0.207626883</v>
      </c>
      <c r="AR96" s="16"/>
      <c r="AS96" s="80">
        <f t="shared" si="10"/>
        <v>0.2992384222</v>
      </c>
      <c r="AT96">
        <f t="shared" si="11"/>
        <v>-0.008285339894</v>
      </c>
      <c r="AZ96" s="16"/>
    </row>
    <row r="97">
      <c r="I97" s="24">
        <v>70.0</v>
      </c>
      <c r="J97" s="14">
        <v>1000.0</v>
      </c>
      <c r="K97" s="14">
        <v>6.0</v>
      </c>
      <c r="L97" s="16">
        <f t="shared" si="18"/>
        <v>0.3391640556</v>
      </c>
      <c r="M97">
        <f t="shared" si="2"/>
        <v>0.2495020476</v>
      </c>
      <c r="N97">
        <f t="shared" si="3"/>
        <v>-0.08966200799</v>
      </c>
      <c r="T97" s="16"/>
      <c r="U97" s="17">
        <f t="shared" si="4"/>
        <v>0.0560473781</v>
      </c>
      <c r="V97">
        <f t="shared" si="5"/>
        <v>-0.2831166775</v>
      </c>
      <c r="AC97" s="80">
        <f t="shared" si="6"/>
        <v>0.3034630414</v>
      </c>
      <c r="AD97">
        <f t="shared" si="7"/>
        <v>-0.03570101417</v>
      </c>
      <c r="AJ97" s="16"/>
      <c r="AK97" s="80">
        <f t="shared" si="8"/>
        <v>0.09959331897</v>
      </c>
      <c r="AL97">
        <f t="shared" si="9"/>
        <v>-0.2395707366</v>
      </c>
      <c r="AR97" s="16"/>
      <c r="AS97" s="80">
        <f t="shared" si="10"/>
        <v>0.3038536593</v>
      </c>
      <c r="AT97">
        <f t="shared" si="11"/>
        <v>-0.0353103963</v>
      </c>
      <c r="AZ97" s="16"/>
    </row>
    <row r="98">
      <c r="I98" s="24">
        <v>80.0</v>
      </c>
      <c r="J98" s="14">
        <v>1000.0</v>
      </c>
      <c r="K98" s="14">
        <v>6.0</v>
      </c>
      <c r="L98" s="16">
        <f t="shared" si="18"/>
        <v>0.3298684298</v>
      </c>
      <c r="M98">
        <f t="shared" si="2"/>
        <v>0.2499659583</v>
      </c>
      <c r="N98">
        <f t="shared" si="3"/>
        <v>-0.07990247143</v>
      </c>
      <c r="T98" s="16"/>
      <c r="U98" s="17">
        <f t="shared" si="4"/>
        <v>0.05637070584</v>
      </c>
      <c r="V98">
        <f t="shared" si="5"/>
        <v>-0.2734977239</v>
      </c>
      <c r="AC98" s="80">
        <f t="shared" si="6"/>
        <v>0.3069979304</v>
      </c>
      <c r="AD98">
        <f t="shared" si="7"/>
        <v>-0.02287049936</v>
      </c>
      <c r="AJ98" s="16"/>
      <c r="AK98" s="80">
        <f t="shared" si="8"/>
        <v>0.0993598863</v>
      </c>
      <c r="AL98">
        <f t="shared" si="9"/>
        <v>-0.2305085435</v>
      </c>
      <c r="AR98" s="16"/>
      <c r="AS98" s="80">
        <f t="shared" si="10"/>
        <v>0.3074276408</v>
      </c>
      <c r="AT98">
        <f t="shared" si="11"/>
        <v>-0.02244078895</v>
      </c>
      <c r="AZ98" s="16"/>
    </row>
    <row r="99">
      <c r="I99" s="24">
        <v>90.0</v>
      </c>
      <c r="J99" s="14">
        <v>1000.0</v>
      </c>
      <c r="K99" s="14">
        <v>6.0</v>
      </c>
      <c r="L99" s="16">
        <f t="shared" si="18"/>
        <v>0.3309109811</v>
      </c>
      <c r="M99">
        <f t="shared" si="2"/>
        <v>0.2503267778</v>
      </c>
      <c r="N99">
        <f t="shared" si="3"/>
        <v>-0.08058420333</v>
      </c>
      <c r="T99" s="16"/>
      <c r="U99" s="17">
        <f t="shared" si="4"/>
        <v>0.05662218297</v>
      </c>
      <c r="V99">
        <f t="shared" si="5"/>
        <v>-0.2742887981</v>
      </c>
      <c r="AC99" s="80">
        <f t="shared" si="6"/>
        <v>0.3098298045</v>
      </c>
      <c r="AD99">
        <f t="shared" si="7"/>
        <v>-0.02108117662</v>
      </c>
      <c r="AJ99" s="16"/>
      <c r="AK99" s="80">
        <f t="shared" si="8"/>
        <v>0.09917432236</v>
      </c>
      <c r="AL99">
        <f t="shared" si="9"/>
        <v>-0.2317366587</v>
      </c>
      <c r="AR99" s="16"/>
      <c r="AS99" s="80">
        <f t="shared" si="10"/>
        <v>0.3102861482</v>
      </c>
      <c r="AT99">
        <f t="shared" si="11"/>
        <v>-0.02062483294</v>
      </c>
      <c r="AZ99" s="16"/>
    </row>
    <row r="100">
      <c r="I100" s="24">
        <v>100.0</v>
      </c>
      <c r="J100" s="14">
        <v>1000.0</v>
      </c>
      <c r="K100" s="14">
        <v>6.0</v>
      </c>
      <c r="L100" s="16">
        <f t="shared" si="18"/>
        <v>0.3213433421</v>
      </c>
      <c r="M100">
        <f t="shared" si="2"/>
        <v>0.2506154333</v>
      </c>
      <c r="N100">
        <f t="shared" si="3"/>
        <v>-0.07072790875</v>
      </c>
      <c r="T100" s="16"/>
      <c r="U100" s="17">
        <f t="shared" si="4"/>
        <v>0.05682336467</v>
      </c>
      <c r="V100">
        <f t="shared" si="5"/>
        <v>-0.2645199774</v>
      </c>
      <c r="AC100" s="80">
        <f t="shared" si="6"/>
        <v>0.3121555458</v>
      </c>
      <c r="AD100">
        <f t="shared" si="7"/>
        <v>-0.009187796272</v>
      </c>
      <c r="AJ100" s="16"/>
      <c r="AK100" s="80">
        <f t="shared" si="8"/>
        <v>0.09902296851</v>
      </c>
      <c r="AL100">
        <f t="shared" si="9"/>
        <v>-0.2223203736</v>
      </c>
      <c r="AR100" s="16"/>
      <c r="AS100" s="80">
        <f t="shared" si="10"/>
        <v>0.3126303533</v>
      </c>
      <c r="AT100">
        <f t="shared" si="11"/>
        <v>-0.008712988741</v>
      </c>
      <c r="AZ100" s="16"/>
    </row>
    <row r="101">
      <c r="I101" s="24">
        <v>4.0</v>
      </c>
      <c r="J101" s="14">
        <v>5000.0</v>
      </c>
      <c r="K101" s="14">
        <v>3.0</v>
      </c>
      <c r="L101" s="16">
        <f t="shared" ref="L101:L112" si="19">B33</f>
        <v>0</v>
      </c>
      <c r="M101">
        <f t="shared" si="2"/>
        <v>-0.2109306667</v>
      </c>
      <c r="N101">
        <f t="shared" si="3"/>
        <v>-0.2109306667</v>
      </c>
      <c r="T101" s="16"/>
      <c r="U101" s="17">
        <f t="shared" si="4"/>
        <v>-0.1785933806</v>
      </c>
      <c r="V101">
        <f t="shared" si="5"/>
        <v>-0.1785933806</v>
      </c>
      <c r="AC101" s="80">
        <f t="shared" si="6"/>
        <v>-0.0418941956</v>
      </c>
      <c r="AD101">
        <f t="shared" si="7"/>
        <v>-0.0418941956</v>
      </c>
      <c r="AJ101" s="16"/>
      <c r="AK101" s="80">
        <f t="shared" si="8"/>
        <v>0.1284794679</v>
      </c>
      <c r="AL101">
        <f t="shared" si="9"/>
        <v>0.1284794679</v>
      </c>
      <c r="AR101" s="16"/>
      <c r="AS101" s="80">
        <f t="shared" si="10"/>
        <v>-0.01644545634</v>
      </c>
      <c r="AT101">
        <f t="shared" si="11"/>
        <v>-0.01644545634</v>
      </c>
      <c r="AZ101" s="16"/>
    </row>
    <row r="102">
      <c r="I102" s="24">
        <v>8.0</v>
      </c>
      <c r="J102" s="14">
        <v>5000.0</v>
      </c>
      <c r="K102" s="14">
        <v>3.0</v>
      </c>
      <c r="L102" s="16">
        <f t="shared" si="19"/>
        <v>0.01875195816</v>
      </c>
      <c r="M102">
        <f t="shared" si="2"/>
        <v>0.1138068333</v>
      </c>
      <c r="N102">
        <f t="shared" si="3"/>
        <v>0.09505487518</v>
      </c>
      <c r="T102" s="16"/>
      <c r="U102" s="17">
        <f t="shared" si="4"/>
        <v>0.2038733097</v>
      </c>
      <c r="V102">
        <f t="shared" si="5"/>
        <v>0.1851213516</v>
      </c>
      <c r="AC102" s="80">
        <f t="shared" si="6"/>
        <v>0.1394660014</v>
      </c>
      <c r="AD102">
        <f t="shared" si="7"/>
        <v>0.1207140433</v>
      </c>
      <c r="AJ102" s="16"/>
      <c r="AK102" s="80">
        <f t="shared" si="8"/>
        <v>0.1170315106</v>
      </c>
      <c r="AL102">
        <f t="shared" si="9"/>
        <v>0.09827955248</v>
      </c>
      <c r="AR102" s="16"/>
      <c r="AS102" s="80">
        <f t="shared" si="10"/>
        <v>0.1534918897</v>
      </c>
      <c r="AT102">
        <f t="shared" si="11"/>
        <v>0.1347399315</v>
      </c>
      <c r="AZ102" s="16"/>
    </row>
    <row r="103">
      <c r="I103" s="24">
        <v>10.0</v>
      </c>
      <c r="J103" s="14">
        <v>5000.0</v>
      </c>
      <c r="K103" s="14">
        <v>3.0</v>
      </c>
      <c r="L103" s="16">
        <f t="shared" si="19"/>
        <v>0.1151248423</v>
      </c>
      <c r="M103">
        <f t="shared" si="2"/>
        <v>0.1787543333</v>
      </c>
      <c r="N103">
        <f t="shared" si="3"/>
        <v>0.063629491</v>
      </c>
      <c r="T103" s="16"/>
      <c r="U103" s="17">
        <f t="shared" si="4"/>
        <v>0.2803666478</v>
      </c>
      <c r="V103">
        <f t="shared" si="5"/>
        <v>0.1652418054</v>
      </c>
      <c r="AC103" s="80">
        <f t="shared" si="6"/>
        <v>0.1801567211</v>
      </c>
      <c r="AD103">
        <f t="shared" si="7"/>
        <v>0.06503187876</v>
      </c>
      <c r="AJ103" s="16"/>
      <c r="AK103" s="80">
        <f t="shared" si="8"/>
        <v>0.1145387856</v>
      </c>
      <c r="AL103">
        <f t="shared" si="9"/>
        <v>-0.0005860566939</v>
      </c>
      <c r="AR103" s="16"/>
      <c r="AS103" s="80">
        <f t="shared" si="10"/>
        <v>0.1913796569</v>
      </c>
      <c r="AT103">
        <f t="shared" si="11"/>
        <v>0.07625481458</v>
      </c>
      <c r="AZ103" s="16"/>
    </row>
    <row r="104">
      <c r="I104" s="24">
        <v>20.0</v>
      </c>
      <c r="J104" s="14">
        <v>5000.0</v>
      </c>
      <c r="K104" s="14">
        <v>3.0</v>
      </c>
      <c r="L104" s="16">
        <f t="shared" si="19"/>
        <v>0.3256793197</v>
      </c>
      <c r="M104">
        <f t="shared" si="2"/>
        <v>0.3086493333</v>
      </c>
      <c r="N104">
        <f t="shared" si="3"/>
        <v>-0.01702998635</v>
      </c>
      <c r="T104" s="16"/>
      <c r="U104" s="17">
        <f t="shared" si="4"/>
        <v>0.4333533239</v>
      </c>
      <c r="V104">
        <f t="shared" si="5"/>
        <v>0.1076740042</v>
      </c>
      <c r="AC104" s="80">
        <f t="shared" si="6"/>
        <v>0.2701135022</v>
      </c>
      <c r="AD104">
        <f t="shared" si="7"/>
        <v>-0.05556581746</v>
      </c>
      <c r="AJ104" s="16"/>
      <c r="AK104" s="80">
        <f t="shared" si="8"/>
        <v>0.1091718705</v>
      </c>
      <c r="AL104">
        <f t="shared" si="9"/>
        <v>-0.2165074492</v>
      </c>
      <c r="AR104" s="16"/>
      <c r="AS104" s="80">
        <f t="shared" si="10"/>
        <v>0.2746720902</v>
      </c>
      <c r="AT104">
        <f t="shared" si="11"/>
        <v>-0.05100722948</v>
      </c>
      <c r="AZ104" s="16"/>
    </row>
    <row r="105">
      <c r="I105" s="24">
        <v>30.0</v>
      </c>
      <c r="J105" s="14">
        <v>5000.0</v>
      </c>
      <c r="K105" s="14">
        <v>3.0</v>
      </c>
      <c r="L105" s="16">
        <f t="shared" si="19"/>
        <v>0.3828143752</v>
      </c>
      <c r="M105">
        <f t="shared" si="2"/>
        <v>0.3519476667</v>
      </c>
      <c r="N105">
        <f t="shared" si="3"/>
        <v>-0.03086670849</v>
      </c>
      <c r="T105" s="16"/>
      <c r="U105" s="17">
        <f t="shared" si="4"/>
        <v>0.4843488826</v>
      </c>
      <c r="V105">
        <f t="shared" si="5"/>
        <v>0.1015345074</v>
      </c>
      <c r="AC105" s="80">
        <f t="shared" si="6"/>
        <v>0.3044119429</v>
      </c>
      <c r="AD105">
        <f t="shared" si="7"/>
        <v>-0.07840243222</v>
      </c>
      <c r="AJ105" s="16"/>
      <c r="AK105" s="80">
        <f t="shared" si="8"/>
        <v>0.1071961571</v>
      </c>
      <c r="AL105">
        <f t="shared" si="9"/>
        <v>-0.2756182181</v>
      </c>
      <c r="AR105" s="16"/>
      <c r="AS105" s="80">
        <f t="shared" si="10"/>
        <v>0.3061952303</v>
      </c>
      <c r="AT105">
        <f t="shared" si="11"/>
        <v>-0.07661914489</v>
      </c>
      <c r="AZ105" s="16"/>
    </row>
    <row r="106">
      <c r="I106" s="24">
        <v>40.0</v>
      </c>
      <c r="J106" s="14">
        <v>5000.0</v>
      </c>
      <c r="K106" s="14">
        <v>3.0</v>
      </c>
      <c r="L106" s="16">
        <f t="shared" si="19"/>
        <v>0.3692513024</v>
      </c>
      <c r="M106">
        <f t="shared" si="2"/>
        <v>0.3735968333</v>
      </c>
      <c r="N106">
        <f t="shared" si="3"/>
        <v>0.004345530942</v>
      </c>
      <c r="T106" s="16"/>
      <c r="U106" s="17">
        <f t="shared" si="4"/>
        <v>0.5098466619</v>
      </c>
      <c r="V106">
        <f t="shared" si="5"/>
        <v>0.1405953596</v>
      </c>
      <c r="AC106" s="80">
        <f t="shared" si="6"/>
        <v>0.3230411317</v>
      </c>
      <c r="AD106">
        <f t="shared" si="7"/>
        <v>-0.04621017074</v>
      </c>
      <c r="AJ106" s="16"/>
      <c r="AK106" s="80">
        <f t="shared" si="8"/>
        <v>0.1061460486</v>
      </c>
      <c r="AL106">
        <f t="shared" si="9"/>
        <v>-0.2631052538</v>
      </c>
      <c r="AR106" s="16"/>
      <c r="AS106" s="80">
        <f t="shared" si="10"/>
        <v>0.3232388568</v>
      </c>
      <c r="AT106">
        <f t="shared" si="11"/>
        <v>-0.0460124456</v>
      </c>
      <c r="AZ106" s="16"/>
    </row>
    <row r="107">
      <c r="I107" s="24">
        <v>50.0</v>
      </c>
      <c r="J107" s="14">
        <v>5000.0</v>
      </c>
      <c r="K107" s="14">
        <v>3.0</v>
      </c>
      <c r="L107" s="16">
        <f t="shared" si="19"/>
        <v>0.3864186453</v>
      </c>
      <c r="M107">
        <f t="shared" si="2"/>
        <v>0.3865863333</v>
      </c>
      <c r="N107">
        <f t="shared" si="3"/>
        <v>0.0001676879923</v>
      </c>
      <c r="T107" s="16"/>
      <c r="U107" s="17">
        <f t="shared" si="4"/>
        <v>0.5251453296</v>
      </c>
      <c r="V107">
        <f t="shared" si="5"/>
        <v>0.1387266842</v>
      </c>
      <c r="AC107" s="80">
        <f t="shared" si="6"/>
        <v>0.3349161923</v>
      </c>
      <c r="AD107">
        <f t="shared" si="7"/>
        <v>-0.05150245307</v>
      </c>
      <c r="AJ107" s="16"/>
      <c r="AK107" s="80">
        <f t="shared" si="8"/>
        <v>0.1054871937</v>
      </c>
      <c r="AL107">
        <f t="shared" si="9"/>
        <v>-0.2809314516</v>
      </c>
      <c r="AR107" s="16"/>
      <c r="AS107" s="80">
        <f t="shared" si="10"/>
        <v>0.3340668848</v>
      </c>
      <c r="AT107">
        <f t="shared" si="11"/>
        <v>-0.05235176052</v>
      </c>
      <c r="AZ107" s="16"/>
    </row>
    <row r="108">
      <c r="I108" s="24">
        <v>60.0</v>
      </c>
      <c r="J108" s="14">
        <v>5000.0</v>
      </c>
      <c r="K108" s="14">
        <v>3.0</v>
      </c>
      <c r="L108" s="16">
        <f t="shared" si="19"/>
        <v>0.3781445606</v>
      </c>
      <c r="M108">
        <f t="shared" si="2"/>
        <v>0.395246</v>
      </c>
      <c r="N108">
        <f t="shared" si="3"/>
        <v>0.01710143941</v>
      </c>
      <c r="T108" s="16"/>
      <c r="U108" s="17">
        <f t="shared" si="4"/>
        <v>0.5353444413</v>
      </c>
      <c r="V108">
        <f t="shared" si="5"/>
        <v>0.1571998807</v>
      </c>
      <c r="AC108" s="80">
        <f t="shared" si="6"/>
        <v>0.343221213</v>
      </c>
      <c r="AD108">
        <f t="shared" si="7"/>
        <v>-0.0349233476</v>
      </c>
      <c r="AJ108" s="16"/>
      <c r="AK108" s="80">
        <f t="shared" si="8"/>
        <v>0.1050321579</v>
      </c>
      <c r="AL108">
        <f t="shared" si="9"/>
        <v>-0.2731124027</v>
      </c>
      <c r="AR108" s="16"/>
      <c r="AS108" s="80">
        <f t="shared" si="10"/>
        <v>0.3416196019</v>
      </c>
      <c r="AT108">
        <f t="shared" si="11"/>
        <v>-0.0365249587</v>
      </c>
      <c r="AZ108" s="16"/>
    </row>
    <row r="109">
      <c r="I109" s="24">
        <v>70.0</v>
      </c>
      <c r="J109" s="14">
        <v>5000.0</v>
      </c>
      <c r="K109" s="14">
        <v>3.0</v>
      </c>
      <c r="L109" s="16">
        <f t="shared" si="19"/>
        <v>0.3840867886</v>
      </c>
      <c r="M109">
        <f t="shared" si="2"/>
        <v>0.4014314762</v>
      </c>
      <c r="N109">
        <f t="shared" si="3"/>
        <v>0.01734468757</v>
      </c>
      <c r="T109" s="16"/>
      <c r="U109" s="17">
        <f t="shared" si="4"/>
        <v>0.5426295211</v>
      </c>
      <c r="V109">
        <f t="shared" si="5"/>
        <v>0.1585427325</v>
      </c>
      <c r="AC109" s="80">
        <f t="shared" si="6"/>
        <v>0.3493933896</v>
      </c>
      <c r="AD109">
        <f t="shared" si="7"/>
        <v>-0.03469339898</v>
      </c>
      <c r="AJ109" s="16"/>
      <c r="AK109" s="80">
        <f t="shared" si="8"/>
        <v>0.1046974784</v>
      </c>
      <c r="AL109">
        <f t="shared" si="9"/>
        <v>-0.2793893102</v>
      </c>
      <c r="AR109" s="16"/>
      <c r="AS109" s="80">
        <f t="shared" si="10"/>
        <v>0.347220365</v>
      </c>
      <c r="AT109">
        <f t="shared" si="11"/>
        <v>-0.03686642361</v>
      </c>
      <c r="AZ109" s="16"/>
    </row>
    <row r="110">
      <c r="I110" s="24">
        <v>80.0</v>
      </c>
      <c r="J110" s="14">
        <v>5000.0</v>
      </c>
      <c r="K110" s="14">
        <v>3.0</v>
      </c>
      <c r="L110" s="16">
        <f t="shared" si="19"/>
        <v>0.3776699714</v>
      </c>
      <c r="M110">
        <f t="shared" si="2"/>
        <v>0.4060705833</v>
      </c>
      <c r="N110">
        <f t="shared" si="3"/>
        <v>0.02840061198</v>
      </c>
      <c r="T110" s="16"/>
      <c r="U110" s="17">
        <f t="shared" si="4"/>
        <v>0.548093331</v>
      </c>
      <c r="V110">
        <f t="shared" si="5"/>
        <v>0.1704233596</v>
      </c>
      <c r="AC110" s="80">
        <f t="shared" si="6"/>
        <v>0.3541820187</v>
      </c>
      <c r="AD110">
        <f t="shared" si="7"/>
        <v>-0.02348795268</v>
      </c>
      <c r="AJ110" s="16"/>
      <c r="AK110" s="80">
        <f t="shared" si="8"/>
        <v>0.1044401155</v>
      </c>
      <c r="AL110">
        <f t="shared" si="9"/>
        <v>-0.2732298559</v>
      </c>
      <c r="AR110" s="16"/>
      <c r="AS110" s="80">
        <f t="shared" si="10"/>
        <v>0.3515575254</v>
      </c>
      <c r="AT110">
        <f t="shared" si="11"/>
        <v>-0.02611244595</v>
      </c>
      <c r="AZ110" s="16"/>
    </row>
    <row r="111">
      <c r="I111" s="24">
        <v>90.0</v>
      </c>
      <c r="J111" s="14">
        <v>5000.0</v>
      </c>
      <c r="K111" s="14">
        <v>3.0</v>
      </c>
      <c r="L111" s="16">
        <f t="shared" si="19"/>
        <v>0.3910363642</v>
      </c>
      <c r="M111">
        <f t="shared" si="2"/>
        <v>0.4096787778</v>
      </c>
      <c r="N111">
        <f t="shared" si="3"/>
        <v>0.01864241358</v>
      </c>
      <c r="T111" s="16"/>
      <c r="U111" s="17">
        <f t="shared" si="4"/>
        <v>0.5523429609</v>
      </c>
      <c r="V111">
        <f t="shared" si="5"/>
        <v>0.1613065967</v>
      </c>
      <c r="AC111" s="80">
        <f t="shared" si="6"/>
        <v>0.3580182903</v>
      </c>
      <c r="AD111">
        <f t="shared" si="7"/>
        <v>-0.03301807385</v>
      </c>
      <c r="AJ111" s="16"/>
      <c r="AK111" s="80">
        <f t="shared" si="8"/>
        <v>0.1042355285</v>
      </c>
      <c r="AL111">
        <f t="shared" si="9"/>
        <v>-0.2868008357</v>
      </c>
      <c r="AR111" s="16"/>
      <c r="AS111" s="80">
        <f t="shared" si="10"/>
        <v>0.3550264311</v>
      </c>
      <c r="AT111">
        <f t="shared" si="11"/>
        <v>-0.03600993308</v>
      </c>
      <c r="AZ111" s="16"/>
    </row>
    <row r="112">
      <c r="I112" s="24">
        <v>100.0</v>
      </c>
      <c r="J112" s="14">
        <v>5000.0</v>
      </c>
      <c r="K112" s="14">
        <v>3.0</v>
      </c>
      <c r="L112" s="16">
        <f t="shared" si="19"/>
        <v>0.386415316</v>
      </c>
      <c r="M112">
        <f t="shared" si="2"/>
        <v>0.4125653333</v>
      </c>
      <c r="N112">
        <f t="shared" si="3"/>
        <v>0.02615001738</v>
      </c>
      <c r="T112" s="16"/>
      <c r="U112" s="17">
        <f t="shared" si="4"/>
        <v>0.5557426648</v>
      </c>
      <c r="V112">
        <f t="shared" si="5"/>
        <v>0.1693273488</v>
      </c>
      <c r="AC112" s="80">
        <f t="shared" si="6"/>
        <v>0.3611689162</v>
      </c>
      <c r="AD112">
        <f t="shared" si="7"/>
        <v>-0.02524639979</v>
      </c>
      <c r="AJ112" s="16"/>
      <c r="AK112" s="80">
        <f t="shared" si="8"/>
        <v>0.1040686586</v>
      </c>
      <c r="AL112">
        <f t="shared" si="9"/>
        <v>-0.2823466573</v>
      </c>
      <c r="AR112" s="16"/>
      <c r="AS112" s="80">
        <f t="shared" si="10"/>
        <v>0.3578712119</v>
      </c>
      <c r="AT112">
        <f t="shared" si="11"/>
        <v>-0.02854410406</v>
      </c>
      <c r="AZ112" s="16"/>
    </row>
    <row r="113">
      <c r="I113" s="24">
        <v>4.0</v>
      </c>
      <c r="J113" s="14">
        <v>5000.0</v>
      </c>
      <c r="K113" s="14">
        <v>4.0</v>
      </c>
      <c r="L113" s="16">
        <f t="shared" ref="L113:L124" si="20">D33</f>
        <v>0.03572092442</v>
      </c>
      <c r="M113">
        <f t="shared" si="2"/>
        <v>-0.10004275</v>
      </c>
      <c r="N113">
        <f t="shared" si="3"/>
        <v>-0.1357636744</v>
      </c>
      <c r="T113" s="16"/>
      <c r="U113" s="17">
        <f t="shared" si="4"/>
        <v>-0.02168740007</v>
      </c>
      <c r="V113">
        <f t="shared" si="5"/>
        <v>-0.05740832449</v>
      </c>
      <c r="AC113" s="80">
        <f t="shared" si="6"/>
        <v>-0.03354963294</v>
      </c>
      <c r="AD113">
        <f t="shared" si="7"/>
        <v>-0.06927055736</v>
      </c>
      <c r="AJ113" s="16"/>
      <c r="AK113" s="80">
        <f t="shared" si="8"/>
        <v>0.127467029</v>
      </c>
      <c r="AL113">
        <f t="shared" si="9"/>
        <v>0.09174610457</v>
      </c>
      <c r="AR113" s="16"/>
      <c r="AS113" s="80">
        <f t="shared" si="10"/>
        <v>-0.007486321946</v>
      </c>
      <c r="AT113">
        <f t="shared" si="11"/>
        <v>-0.04320724637</v>
      </c>
      <c r="AZ113" s="16"/>
    </row>
    <row r="114">
      <c r="I114" s="24">
        <v>8.0</v>
      </c>
      <c r="J114" s="14">
        <v>5000.0</v>
      </c>
      <c r="K114" s="14">
        <v>4.0</v>
      </c>
      <c r="L114" s="16">
        <f t="shared" si="20"/>
        <v>0.02497821385</v>
      </c>
      <c r="M114">
        <f t="shared" si="2"/>
        <v>0.143510375</v>
      </c>
      <c r="N114">
        <f t="shared" si="3"/>
        <v>0.1185321611</v>
      </c>
      <c r="T114" s="16"/>
      <c r="U114" s="17">
        <f t="shared" si="4"/>
        <v>0.2090338</v>
      </c>
      <c r="V114">
        <f t="shared" si="5"/>
        <v>0.1840555861</v>
      </c>
      <c r="AC114" s="80">
        <f t="shared" si="6"/>
        <v>0.1445472304</v>
      </c>
      <c r="AD114">
        <f t="shared" si="7"/>
        <v>0.1195690165</v>
      </c>
      <c r="AJ114" s="16"/>
      <c r="AK114" s="80">
        <f t="shared" si="8"/>
        <v>0.1164607061</v>
      </c>
      <c r="AL114">
        <f t="shared" si="9"/>
        <v>0.09148249221</v>
      </c>
      <c r="AR114" s="16"/>
      <c r="AS114" s="80">
        <f t="shared" si="10"/>
        <v>0.1587158479</v>
      </c>
      <c r="AT114">
        <f t="shared" si="11"/>
        <v>0.133737634</v>
      </c>
      <c r="AZ114" s="16"/>
    </row>
    <row r="115">
      <c r="I115" s="24">
        <v>10.0</v>
      </c>
      <c r="J115" s="14">
        <v>5000.0</v>
      </c>
      <c r="K115" s="14">
        <v>4.0</v>
      </c>
      <c r="L115" s="16">
        <f t="shared" si="20"/>
        <v>0.1964321514</v>
      </c>
      <c r="M115">
        <f t="shared" si="2"/>
        <v>0.192221</v>
      </c>
      <c r="N115">
        <f t="shared" si="3"/>
        <v>-0.004211151365</v>
      </c>
      <c r="T115" s="16"/>
      <c r="U115" s="17">
        <f t="shared" si="4"/>
        <v>0.25517804</v>
      </c>
      <c r="V115">
        <f t="shared" si="5"/>
        <v>0.05874588861</v>
      </c>
      <c r="AC115" s="80">
        <f t="shared" si="6"/>
        <v>0.1845057751</v>
      </c>
      <c r="AD115">
        <f t="shared" si="7"/>
        <v>-0.01192637628</v>
      </c>
      <c r="AJ115" s="16"/>
      <c r="AK115" s="80">
        <f t="shared" si="8"/>
        <v>0.1140641443</v>
      </c>
      <c r="AL115">
        <f t="shared" si="9"/>
        <v>-0.08236800705</v>
      </c>
      <c r="AR115" s="16"/>
      <c r="AS115" s="80">
        <f t="shared" si="10"/>
        <v>0.1957708524</v>
      </c>
      <c r="AT115">
        <f t="shared" si="11"/>
        <v>-0.0006612989902</v>
      </c>
      <c r="AZ115" s="16"/>
    </row>
    <row r="116">
      <c r="I116" s="24">
        <v>20.0</v>
      </c>
      <c r="J116" s="14">
        <v>5000.0</v>
      </c>
      <c r="K116" s="14">
        <v>4.0</v>
      </c>
      <c r="L116" s="16">
        <f t="shared" si="20"/>
        <v>0.3624958751</v>
      </c>
      <c r="M116">
        <f t="shared" si="2"/>
        <v>0.28964225</v>
      </c>
      <c r="N116">
        <f t="shared" si="3"/>
        <v>-0.07285362511</v>
      </c>
      <c r="T116" s="16"/>
      <c r="U116" s="17">
        <f t="shared" si="4"/>
        <v>0.34746652</v>
      </c>
      <c r="V116">
        <f t="shared" si="5"/>
        <v>-0.01502935512</v>
      </c>
      <c r="AC116" s="80">
        <f t="shared" si="6"/>
        <v>0.2728439045</v>
      </c>
      <c r="AD116">
        <f t="shared" si="7"/>
        <v>-0.08965197062</v>
      </c>
      <c r="AJ116" s="16"/>
      <c r="AK116" s="80">
        <f t="shared" si="8"/>
        <v>0.1089042717</v>
      </c>
      <c r="AL116">
        <f t="shared" si="9"/>
        <v>-0.2535916034</v>
      </c>
      <c r="AR116" s="16"/>
      <c r="AS116" s="80">
        <f t="shared" si="10"/>
        <v>0.2772325409</v>
      </c>
      <c r="AT116">
        <f t="shared" si="11"/>
        <v>-0.08526333425</v>
      </c>
      <c r="AZ116" s="16"/>
    </row>
    <row r="117">
      <c r="I117" s="24">
        <v>30.0</v>
      </c>
      <c r="J117" s="14">
        <v>5000.0</v>
      </c>
      <c r="K117" s="14">
        <v>4.0</v>
      </c>
      <c r="L117" s="16">
        <f t="shared" si="20"/>
        <v>0.3376096223</v>
      </c>
      <c r="M117">
        <f t="shared" si="2"/>
        <v>0.322116</v>
      </c>
      <c r="N117">
        <f t="shared" si="3"/>
        <v>-0.01549362227</v>
      </c>
      <c r="T117" s="16"/>
      <c r="U117" s="17">
        <f t="shared" si="4"/>
        <v>0.3782293467</v>
      </c>
      <c r="V117">
        <f t="shared" si="5"/>
        <v>0.04061972439</v>
      </c>
      <c r="AC117" s="80">
        <f t="shared" si="6"/>
        <v>0.3065251907</v>
      </c>
      <c r="AD117">
        <f t="shared" si="7"/>
        <v>-0.03108443154</v>
      </c>
      <c r="AJ117" s="16"/>
      <c r="AK117" s="80">
        <f t="shared" si="8"/>
        <v>0.1070047765</v>
      </c>
      <c r="AL117">
        <f t="shared" si="9"/>
        <v>-0.2306048458</v>
      </c>
      <c r="AR117" s="16"/>
      <c r="AS117" s="80">
        <f t="shared" si="10"/>
        <v>0.308062811</v>
      </c>
      <c r="AT117">
        <f t="shared" si="11"/>
        <v>-0.02954681131</v>
      </c>
      <c r="AZ117" s="16"/>
    </row>
    <row r="118">
      <c r="I118" s="24">
        <v>40.0</v>
      </c>
      <c r="J118" s="14">
        <v>5000.0</v>
      </c>
      <c r="K118" s="14">
        <v>4.0</v>
      </c>
      <c r="L118" s="16">
        <f t="shared" si="20"/>
        <v>0.3458595999</v>
      </c>
      <c r="M118">
        <f t="shared" si="2"/>
        <v>0.338352875</v>
      </c>
      <c r="N118">
        <f t="shared" si="3"/>
        <v>-0.007506724946</v>
      </c>
      <c r="T118" s="16"/>
      <c r="U118" s="17">
        <f t="shared" si="4"/>
        <v>0.39361076</v>
      </c>
      <c r="V118">
        <f t="shared" si="5"/>
        <v>0.04775116005</v>
      </c>
      <c r="AC118" s="80">
        <f t="shared" si="6"/>
        <v>0.3248191722</v>
      </c>
      <c r="AD118">
        <f t="shared" si="7"/>
        <v>-0.02104042778</v>
      </c>
      <c r="AJ118" s="16"/>
      <c r="AK118" s="80">
        <f t="shared" si="8"/>
        <v>0.1059951786</v>
      </c>
      <c r="AL118">
        <f t="shared" si="9"/>
        <v>-0.2398644213</v>
      </c>
      <c r="AR118" s="16"/>
      <c r="AS118" s="80">
        <f t="shared" si="10"/>
        <v>0.3247318232</v>
      </c>
      <c r="AT118">
        <f t="shared" si="11"/>
        <v>-0.0211277767</v>
      </c>
      <c r="AZ118" s="16"/>
    </row>
    <row r="119">
      <c r="I119" s="24">
        <v>50.0</v>
      </c>
      <c r="J119" s="14">
        <v>5000.0</v>
      </c>
      <c r="K119" s="14">
        <v>4.0</v>
      </c>
      <c r="L119" s="16">
        <f t="shared" si="20"/>
        <v>0.3522735979</v>
      </c>
      <c r="M119">
        <f t="shared" si="2"/>
        <v>0.348095</v>
      </c>
      <c r="N119">
        <f t="shared" si="3"/>
        <v>-0.004178597851</v>
      </c>
      <c r="T119" s="16"/>
      <c r="U119" s="17">
        <f t="shared" si="4"/>
        <v>0.402839608</v>
      </c>
      <c r="V119">
        <f t="shared" si="5"/>
        <v>0.05056601014</v>
      </c>
      <c r="AC119" s="80">
        <f t="shared" si="6"/>
        <v>0.336480557</v>
      </c>
      <c r="AD119">
        <f t="shared" si="7"/>
        <v>-0.01579304088</v>
      </c>
      <c r="AJ119" s="16"/>
      <c r="AK119" s="80">
        <f t="shared" si="8"/>
        <v>0.1053617408</v>
      </c>
      <c r="AL119">
        <f t="shared" si="9"/>
        <v>-0.2469118571</v>
      </c>
      <c r="AR119" s="16"/>
      <c r="AS119" s="80">
        <f t="shared" si="10"/>
        <v>0.3353218542</v>
      </c>
      <c r="AT119">
        <f t="shared" si="11"/>
        <v>-0.01695174365</v>
      </c>
      <c r="AZ119" s="16"/>
    </row>
    <row r="120">
      <c r="I120" s="24">
        <v>60.0</v>
      </c>
      <c r="J120" s="14">
        <v>5000.0</v>
      </c>
      <c r="K120" s="14">
        <v>4.0</v>
      </c>
      <c r="L120" s="16">
        <f t="shared" si="20"/>
        <v>0.3761035172</v>
      </c>
      <c r="M120">
        <f t="shared" si="2"/>
        <v>0.35458975</v>
      </c>
      <c r="N120">
        <f t="shared" si="3"/>
        <v>-0.02151376718</v>
      </c>
      <c r="T120" s="16"/>
      <c r="U120" s="17">
        <f t="shared" si="4"/>
        <v>0.4089921733</v>
      </c>
      <c r="V120">
        <f t="shared" si="5"/>
        <v>0.03288865615</v>
      </c>
      <c r="AC120" s="80">
        <f t="shared" si="6"/>
        <v>0.34463614</v>
      </c>
      <c r="AD120">
        <f t="shared" si="7"/>
        <v>-0.0314673772</v>
      </c>
      <c r="AJ120" s="16"/>
      <c r="AK120" s="80">
        <f t="shared" si="8"/>
        <v>0.1049242591</v>
      </c>
      <c r="AL120">
        <f t="shared" si="9"/>
        <v>-0.2711792581</v>
      </c>
      <c r="AR120" s="16"/>
      <c r="AS120" s="80">
        <f t="shared" si="10"/>
        <v>0.3427085646</v>
      </c>
      <c r="AT120">
        <f t="shared" si="11"/>
        <v>-0.03339495255</v>
      </c>
      <c r="AZ120" s="16"/>
    </row>
    <row r="121">
      <c r="I121" s="24">
        <v>70.0</v>
      </c>
      <c r="J121" s="14">
        <v>5000.0</v>
      </c>
      <c r="K121" s="14">
        <v>4.0</v>
      </c>
      <c r="L121" s="16">
        <f t="shared" si="20"/>
        <v>0.3552586156</v>
      </c>
      <c r="M121">
        <f t="shared" si="2"/>
        <v>0.3592288571</v>
      </c>
      <c r="N121">
        <f t="shared" si="3"/>
        <v>0.003970241585</v>
      </c>
      <c r="T121" s="16"/>
      <c r="U121" s="17">
        <f t="shared" si="4"/>
        <v>0.4133868629</v>
      </c>
      <c r="V121">
        <f t="shared" si="5"/>
        <v>0.05812824729</v>
      </c>
      <c r="AC121" s="80">
        <f t="shared" si="6"/>
        <v>0.3506972566</v>
      </c>
      <c r="AD121">
        <f t="shared" si="7"/>
        <v>-0.004561358971</v>
      </c>
      <c r="AJ121" s="16"/>
      <c r="AK121" s="80">
        <f t="shared" si="8"/>
        <v>0.1046024908</v>
      </c>
      <c r="AL121">
        <f t="shared" si="9"/>
        <v>-0.2506561248</v>
      </c>
      <c r="AR121" s="16"/>
      <c r="AS121" s="80">
        <f t="shared" si="10"/>
        <v>0.3481862245</v>
      </c>
      <c r="AT121">
        <f t="shared" si="11"/>
        <v>-0.007072391052</v>
      </c>
      <c r="AZ121" s="16"/>
    </row>
    <row r="122">
      <c r="I122" s="24">
        <v>80.0</v>
      </c>
      <c r="J122" s="14">
        <v>5000.0</v>
      </c>
      <c r="K122" s="14">
        <v>4.0</v>
      </c>
      <c r="L122" s="16">
        <f t="shared" si="20"/>
        <v>0.3535267962</v>
      </c>
      <c r="M122">
        <f t="shared" si="2"/>
        <v>0.3627081875</v>
      </c>
      <c r="N122">
        <f t="shared" si="3"/>
        <v>0.0091813913</v>
      </c>
      <c r="T122" s="16"/>
      <c r="U122" s="17">
        <f t="shared" si="4"/>
        <v>0.41668288</v>
      </c>
      <c r="V122">
        <f t="shared" si="5"/>
        <v>0.0631560838</v>
      </c>
      <c r="AC122" s="80">
        <f t="shared" si="6"/>
        <v>0.3553997207</v>
      </c>
      <c r="AD122">
        <f t="shared" si="7"/>
        <v>0.001872924452</v>
      </c>
      <c r="AJ122" s="16"/>
      <c r="AK122" s="80">
        <f t="shared" si="8"/>
        <v>0.1043550562</v>
      </c>
      <c r="AL122">
        <f t="shared" si="9"/>
        <v>-0.24917174</v>
      </c>
      <c r="AR122" s="16"/>
      <c r="AS122" s="80">
        <f t="shared" si="10"/>
        <v>0.3524280553</v>
      </c>
      <c r="AT122">
        <f t="shared" si="11"/>
        <v>-0.001098740893</v>
      </c>
      <c r="AZ122" s="16"/>
    </row>
    <row r="123">
      <c r="I123" s="24">
        <v>90.0</v>
      </c>
      <c r="J123" s="14">
        <v>5000.0</v>
      </c>
      <c r="K123" s="14">
        <v>4.0</v>
      </c>
      <c r="L123" s="16">
        <f t="shared" si="20"/>
        <v>0.3729280427</v>
      </c>
      <c r="M123">
        <f t="shared" si="2"/>
        <v>0.3654143333</v>
      </c>
      <c r="N123">
        <f t="shared" si="3"/>
        <v>-0.007513709334</v>
      </c>
      <c r="T123" s="16"/>
      <c r="U123" s="17">
        <f t="shared" si="4"/>
        <v>0.4192464489</v>
      </c>
      <c r="V123">
        <f t="shared" si="5"/>
        <v>0.04631840622</v>
      </c>
      <c r="AC123" s="80">
        <f t="shared" si="6"/>
        <v>0.3591669638</v>
      </c>
      <c r="AD123">
        <f t="shared" si="7"/>
        <v>-0.01376107891</v>
      </c>
      <c r="AJ123" s="16"/>
      <c r="AK123" s="80">
        <f t="shared" si="8"/>
        <v>0.1041583617</v>
      </c>
      <c r="AL123">
        <f t="shared" si="9"/>
        <v>-0.2687696809</v>
      </c>
      <c r="AR123" s="16"/>
      <c r="AS123" s="80">
        <f t="shared" si="10"/>
        <v>0.3558207154</v>
      </c>
      <c r="AT123">
        <f t="shared" si="11"/>
        <v>-0.01710732724</v>
      </c>
      <c r="AZ123" s="16"/>
    </row>
    <row r="124">
      <c r="I124" s="24">
        <v>100.0</v>
      </c>
      <c r="J124" s="14">
        <v>5000.0</v>
      </c>
      <c r="K124" s="14">
        <v>4.0</v>
      </c>
      <c r="L124" s="16">
        <f t="shared" si="20"/>
        <v>0.3800111765</v>
      </c>
      <c r="M124">
        <f t="shared" si="2"/>
        <v>0.36757925</v>
      </c>
      <c r="N124">
        <f t="shared" si="3"/>
        <v>-0.01243192651</v>
      </c>
      <c r="T124" s="16"/>
      <c r="U124" s="17">
        <f t="shared" si="4"/>
        <v>0.421297304</v>
      </c>
      <c r="V124">
        <f t="shared" si="5"/>
        <v>0.04128612749</v>
      </c>
      <c r="AC124" s="80">
        <f t="shared" si="6"/>
        <v>0.3622608983</v>
      </c>
      <c r="AD124">
        <f t="shared" si="7"/>
        <v>-0.01775027823</v>
      </c>
      <c r="AJ124" s="16"/>
      <c r="AK124" s="80">
        <f t="shared" si="8"/>
        <v>0.1039979293</v>
      </c>
      <c r="AL124">
        <f t="shared" si="9"/>
        <v>-0.2760132472</v>
      </c>
      <c r="AR124" s="16"/>
      <c r="AS124" s="80">
        <f t="shared" si="10"/>
        <v>0.3586029687</v>
      </c>
      <c r="AT124">
        <f t="shared" si="11"/>
        <v>-0.02140820782</v>
      </c>
      <c r="AZ124" s="16"/>
    </row>
    <row r="125">
      <c r="I125" s="24">
        <v>4.0</v>
      </c>
      <c r="J125" s="14">
        <v>5000.0</v>
      </c>
      <c r="K125" s="14">
        <v>5.0</v>
      </c>
      <c r="L125" s="16">
        <f t="shared" ref="L125:L136" si="21">F33</f>
        <v>0.0007186057451</v>
      </c>
      <c r="M125">
        <f t="shared" si="2"/>
        <v>-0.03351</v>
      </c>
      <c r="N125">
        <f t="shared" si="3"/>
        <v>-0.03422860575</v>
      </c>
      <c r="T125" s="16"/>
      <c r="U125" s="17">
        <f t="shared" si="4"/>
        <v>0.0400189216</v>
      </c>
      <c r="V125">
        <f t="shared" si="5"/>
        <v>0.03930031585</v>
      </c>
      <c r="AC125" s="80">
        <f t="shared" si="6"/>
        <v>-0.02717515662</v>
      </c>
      <c r="AD125">
        <f t="shared" si="7"/>
        <v>-0.02789376237</v>
      </c>
      <c r="AJ125" s="16"/>
      <c r="AK125" s="80">
        <f t="shared" si="8"/>
        <v>0.126708696</v>
      </c>
      <c r="AL125">
        <f t="shared" si="9"/>
        <v>0.1259900902</v>
      </c>
      <c r="AR125" s="16"/>
      <c r="AS125" s="80">
        <f t="shared" si="10"/>
        <v>-0.0006729112176</v>
      </c>
      <c r="AT125">
        <f t="shared" si="11"/>
        <v>-0.001391516963</v>
      </c>
      <c r="AZ125" s="16"/>
    </row>
    <row r="126">
      <c r="I126" s="24">
        <v>8.0</v>
      </c>
      <c r="J126" s="14">
        <v>5000.0</v>
      </c>
      <c r="K126" s="14">
        <v>5.0</v>
      </c>
      <c r="L126" s="16">
        <f t="shared" si="21"/>
        <v>0.06315484898</v>
      </c>
      <c r="M126">
        <f t="shared" si="2"/>
        <v>0.1613325</v>
      </c>
      <c r="N126">
        <f t="shared" si="3"/>
        <v>0.09817765102</v>
      </c>
      <c r="T126" s="16"/>
      <c r="U126" s="17">
        <f t="shared" si="4"/>
        <v>0.1959114608</v>
      </c>
      <c r="V126">
        <f t="shared" si="5"/>
        <v>0.1327566118</v>
      </c>
      <c r="AC126" s="80">
        <f t="shared" si="6"/>
        <v>0.1484309605</v>
      </c>
      <c r="AD126">
        <f t="shared" si="7"/>
        <v>0.08527611149</v>
      </c>
      <c r="AJ126" s="16"/>
      <c r="AK126" s="80">
        <f t="shared" si="8"/>
        <v>0.1160331643</v>
      </c>
      <c r="AL126">
        <f t="shared" si="9"/>
        <v>0.05287831528</v>
      </c>
      <c r="AR126" s="16"/>
      <c r="AS126" s="80">
        <f t="shared" si="10"/>
        <v>0.1626886617</v>
      </c>
      <c r="AT126">
        <f t="shared" si="11"/>
        <v>0.09953381271</v>
      </c>
      <c r="AZ126" s="16"/>
    </row>
    <row r="127">
      <c r="I127" s="24">
        <v>10.0</v>
      </c>
      <c r="J127" s="14">
        <v>5000.0</v>
      </c>
      <c r="K127" s="14">
        <v>5.0</v>
      </c>
      <c r="L127" s="16">
        <f t="shared" si="21"/>
        <v>0.1673162102</v>
      </c>
      <c r="M127">
        <f t="shared" si="2"/>
        <v>0.200301</v>
      </c>
      <c r="N127">
        <f t="shared" si="3"/>
        <v>0.03298478982</v>
      </c>
      <c r="T127" s="16"/>
      <c r="U127" s="17">
        <f t="shared" si="4"/>
        <v>0.2270899686</v>
      </c>
      <c r="V127">
        <f t="shared" si="5"/>
        <v>0.05977375846</v>
      </c>
      <c r="AC127" s="80">
        <f t="shared" si="6"/>
        <v>0.1878306711</v>
      </c>
      <c r="AD127">
        <f t="shared" si="7"/>
        <v>0.02051446093</v>
      </c>
      <c r="AJ127" s="16"/>
      <c r="AK127" s="80">
        <f t="shared" si="8"/>
        <v>0.1137086303</v>
      </c>
      <c r="AL127">
        <f t="shared" si="9"/>
        <v>-0.05360757985</v>
      </c>
      <c r="AR127" s="16"/>
      <c r="AS127" s="80">
        <f t="shared" si="10"/>
        <v>0.1991103511</v>
      </c>
      <c r="AT127">
        <f t="shared" si="11"/>
        <v>0.03179414097</v>
      </c>
      <c r="AZ127" s="16"/>
    </row>
    <row r="128">
      <c r="I128" s="24">
        <v>20.0</v>
      </c>
      <c r="J128" s="14">
        <v>5000.0</v>
      </c>
      <c r="K128" s="14">
        <v>5.0</v>
      </c>
      <c r="L128" s="16">
        <f t="shared" si="21"/>
        <v>0.3501983698</v>
      </c>
      <c r="M128">
        <f t="shared" si="2"/>
        <v>0.278238</v>
      </c>
      <c r="N128">
        <f t="shared" si="3"/>
        <v>-0.07196036981</v>
      </c>
      <c r="T128" s="16"/>
      <c r="U128" s="17">
        <f t="shared" si="4"/>
        <v>0.2894469843</v>
      </c>
      <c r="V128">
        <f t="shared" si="5"/>
        <v>-0.06075138549</v>
      </c>
      <c r="AC128" s="80">
        <f t="shared" si="6"/>
        <v>0.2749333612</v>
      </c>
      <c r="AD128">
        <f t="shared" si="7"/>
        <v>-0.07526500859</v>
      </c>
      <c r="AJ128" s="16"/>
      <c r="AK128" s="80">
        <f t="shared" si="8"/>
        <v>0.1087038359</v>
      </c>
      <c r="AL128">
        <f t="shared" si="9"/>
        <v>-0.2414945339</v>
      </c>
      <c r="AR128" s="16"/>
      <c r="AS128" s="80">
        <f t="shared" si="10"/>
        <v>0.2791797604</v>
      </c>
      <c r="AT128">
        <f t="shared" si="11"/>
        <v>-0.07101860937</v>
      </c>
      <c r="AZ128" s="16"/>
    </row>
    <row r="129">
      <c r="I129" s="24">
        <v>30.0</v>
      </c>
      <c r="J129" s="14">
        <v>5000.0</v>
      </c>
      <c r="K129" s="14">
        <v>5.0</v>
      </c>
      <c r="L129" s="16">
        <f t="shared" si="21"/>
        <v>0.2729180315</v>
      </c>
      <c r="M129">
        <f t="shared" si="2"/>
        <v>0.304217</v>
      </c>
      <c r="N129">
        <f t="shared" si="3"/>
        <v>0.03129896851</v>
      </c>
      <c r="T129" s="16"/>
      <c r="U129" s="17">
        <f t="shared" si="4"/>
        <v>0.3102326562</v>
      </c>
      <c r="V129">
        <f t="shared" si="5"/>
        <v>0.03731462472</v>
      </c>
      <c r="AC129" s="80">
        <f t="shared" si="6"/>
        <v>0.308143603</v>
      </c>
      <c r="AD129">
        <f t="shared" si="7"/>
        <v>0.03522557153</v>
      </c>
      <c r="AJ129" s="16"/>
      <c r="AK129" s="80">
        <f t="shared" si="8"/>
        <v>0.1068614293</v>
      </c>
      <c r="AL129">
        <f t="shared" si="9"/>
        <v>-0.1660566022</v>
      </c>
      <c r="AR129" s="16"/>
      <c r="AS129" s="80">
        <f t="shared" si="10"/>
        <v>0.3094831038</v>
      </c>
      <c r="AT129">
        <f t="shared" si="11"/>
        <v>0.0365650723</v>
      </c>
      <c r="AZ129" s="16"/>
    </row>
    <row r="130">
      <c r="I130" s="24">
        <v>40.0</v>
      </c>
      <c r="J130" s="14">
        <v>5000.0</v>
      </c>
      <c r="K130" s="14">
        <v>5.0</v>
      </c>
      <c r="L130" s="16">
        <f t="shared" si="21"/>
        <v>0.316991261</v>
      </c>
      <c r="M130">
        <f t="shared" si="2"/>
        <v>0.3172065</v>
      </c>
      <c r="N130">
        <f t="shared" si="3"/>
        <v>0.000215238977</v>
      </c>
      <c r="T130" s="16"/>
      <c r="U130" s="17">
        <f t="shared" si="4"/>
        <v>0.3206254922</v>
      </c>
      <c r="V130">
        <f t="shared" si="5"/>
        <v>0.003634231137</v>
      </c>
      <c r="AC130" s="80">
        <f t="shared" si="6"/>
        <v>0.3261817368</v>
      </c>
      <c r="AD130">
        <f t="shared" si="7"/>
        <v>0.009190475777</v>
      </c>
      <c r="AJ130" s="16"/>
      <c r="AK130" s="80">
        <f t="shared" si="8"/>
        <v>0.1058821746</v>
      </c>
      <c r="AL130">
        <f t="shared" si="9"/>
        <v>-0.2111090865</v>
      </c>
      <c r="AR130" s="16"/>
      <c r="AS130" s="80">
        <f t="shared" si="10"/>
        <v>0.3258672224</v>
      </c>
      <c r="AT130">
        <f t="shared" si="11"/>
        <v>0.008875961389</v>
      </c>
      <c r="AZ130" s="16"/>
    </row>
    <row r="131">
      <c r="I131" s="24">
        <v>50.0</v>
      </c>
      <c r="J131" s="14">
        <v>5000.0</v>
      </c>
      <c r="K131" s="14">
        <v>5.0</v>
      </c>
      <c r="L131" s="16">
        <f t="shared" si="21"/>
        <v>0.345247472</v>
      </c>
      <c r="M131">
        <f t="shared" si="2"/>
        <v>0.3250002</v>
      </c>
      <c r="N131">
        <f t="shared" si="3"/>
        <v>-0.02024727201</v>
      </c>
      <c r="T131" s="16"/>
      <c r="U131" s="17">
        <f t="shared" si="4"/>
        <v>0.3268611937</v>
      </c>
      <c r="V131">
        <f t="shared" si="5"/>
        <v>-0.01838627828</v>
      </c>
      <c r="AC131" s="80">
        <f t="shared" si="6"/>
        <v>0.3376800331</v>
      </c>
      <c r="AD131">
        <f t="shared" si="7"/>
        <v>-0.007567438896</v>
      </c>
      <c r="AJ131" s="16"/>
      <c r="AK131" s="80">
        <f t="shared" si="8"/>
        <v>0.1052677745</v>
      </c>
      <c r="AL131">
        <f t="shared" si="9"/>
        <v>-0.2399796975</v>
      </c>
      <c r="AR131" s="16"/>
      <c r="AS131" s="80">
        <f t="shared" si="10"/>
        <v>0.3362762569</v>
      </c>
      <c r="AT131">
        <f t="shared" si="11"/>
        <v>-0.00897121514</v>
      </c>
      <c r="AZ131" s="16"/>
    </row>
    <row r="132">
      <c r="I132" s="24">
        <v>60.0</v>
      </c>
      <c r="J132" s="14">
        <v>5000.0</v>
      </c>
      <c r="K132" s="14">
        <v>5.0</v>
      </c>
      <c r="L132" s="16">
        <f t="shared" si="21"/>
        <v>0.3321167981</v>
      </c>
      <c r="M132">
        <f t="shared" si="2"/>
        <v>0.330196</v>
      </c>
      <c r="N132">
        <f t="shared" si="3"/>
        <v>-0.001920798066</v>
      </c>
      <c r="T132" s="16"/>
      <c r="U132" s="17">
        <f t="shared" si="4"/>
        <v>0.3310183281</v>
      </c>
      <c r="V132">
        <f t="shared" si="5"/>
        <v>-0.00109846996</v>
      </c>
      <c r="AC132" s="80">
        <f t="shared" si="6"/>
        <v>0.3457215575</v>
      </c>
      <c r="AD132">
        <f t="shared" si="7"/>
        <v>0.01360475941</v>
      </c>
      <c r="AJ132" s="16"/>
      <c r="AK132" s="80">
        <f t="shared" si="8"/>
        <v>0.1048434412</v>
      </c>
      <c r="AL132">
        <f t="shared" si="9"/>
        <v>-0.2272733569</v>
      </c>
      <c r="AR132" s="16"/>
      <c r="AS132" s="80">
        <f t="shared" si="10"/>
        <v>0.3435367194</v>
      </c>
      <c r="AT132">
        <f t="shared" si="11"/>
        <v>0.01141992138</v>
      </c>
      <c r="AZ132" s="16"/>
    </row>
    <row r="133">
      <c r="I133" s="24">
        <v>70.0</v>
      </c>
      <c r="J133" s="14">
        <v>5000.0</v>
      </c>
      <c r="K133" s="14">
        <v>5.0</v>
      </c>
      <c r="L133" s="16">
        <f t="shared" si="21"/>
        <v>0.3282869448</v>
      </c>
      <c r="M133">
        <f t="shared" si="2"/>
        <v>0.3339072857</v>
      </c>
      <c r="N133">
        <f t="shared" si="3"/>
        <v>0.005620340947</v>
      </c>
      <c r="T133" s="16"/>
      <c r="U133" s="17">
        <f t="shared" si="4"/>
        <v>0.3339877098</v>
      </c>
      <c r="V133">
        <f t="shared" si="5"/>
        <v>0.005700765038</v>
      </c>
      <c r="AC133" s="80">
        <f t="shared" si="6"/>
        <v>0.3516979073</v>
      </c>
      <c r="AD133">
        <f t="shared" si="7"/>
        <v>0.0234109625</v>
      </c>
      <c r="AJ133" s="16"/>
      <c r="AK133" s="80">
        <f t="shared" si="8"/>
        <v>0.1045313435</v>
      </c>
      <c r="AL133">
        <f t="shared" si="9"/>
        <v>-0.2237556013</v>
      </c>
      <c r="AR133" s="16"/>
      <c r="AS133" s="80">
        <f t="shared" si="10"/>
        <v>0.3489207595</v>
      </c>
      <c r="AT133">
        <f t="shared" si="11"/>
        <v>0.0206338147</v>
      </c>
      <c r="AZ133" s="16"/>
    </row>
    <row r="134">
      <c r="I134" s="24">
        <v>80.0</v>
      </c>
      <c r="J134" s="14">
        <v>5000.0</v>
      </c>
      <c r="K134" s="14">
        <v>5.0</v>
      </c>
      <c r="L134" s="16">
        <f t="shared" si="21"/>
        <v>0.3312971995</v>
      </c>
      <c r="M134">
        <f t="shared" si="2"/>
        <v>0.33669075</v>
      </c>
      <c r="N134">
        <f t="shared" si="3"/>
        <v>0.005393550543</v>
      </c>
      <c r="T134" s="16"/>
      <c r="U134" s="17">
        <f t="shared" si="4"/>
        <v>0.3362147461</v>
      </c>
      <c r="V134">
        <f t="shared" si="5"/>
        <v>0.004917546623</v>
      </c>
      <c r="AC134" s="80">
        <f t="shared" si="6"/>
        <v>0.3563346057</v>
      </c>
      <c r="AD134">
        <f t="shared" si="7"/>
        <v>0.02503740629</v>
      </c>
      <c r="AJ134" s="16"/>
      <c r="AK134" s="80">
        <f t="shared" si="8"/>
        <v>0.1042913455</v>
      </c>
      <c r="AL134">
        <f t="shared" si="9"/>
        <v>-0.227005854</v>
      </c>
      <c r="AR134" s="16"/>
      <c r="AS134" s="80">
        <f t="shared" si="10"/>
        <v>0.3530900922</v>
      </c>
      <c r="AT134">
        <f t="shared" si="11"/>
        <v>0.02179289277</v>
      </c>
      <c r="AZ134" s="16"/>
    </row>
    <row r="135">
      <c r="I135" s="24">
        <v>90.0</v>
      </c>
      <c r="J135" s="14">
        <v>5000.0</v>
      </c>
      <c r="K135" s="14">
        <v>5.0</v>
      </c>
      <c r="L135" s="16">
        <f t="shared" si="21"/>
        <v>0.3469221851</v>
      </c>
      <c r="M135">
        <f t="shared" si="2"/>
        <v>0.3388556667</v>
      </c>
      <c r="N135">
        <f t="shared" si="3"/>
        <v>-0.008066518425</v>
      </c>
      <c r="T135" s="16"/>
      <c r="U135" s="17">
        <f t="shared" si="4"/>
        <v>0.3379468854</v>
      </c>
      <c r="V135">
        <f t="shared" si="5"/>
        <v>-0.008975299688</v>
      </c>
      <c r="AC135" s="80">
        <f t="shared" si="6"/>
        <v>0.3600491627</v>
      </c>
      <c r="AD135">
        <f t="shared" si="7"/>
        <v>0.01312697756</v>
      </c>
      <c r="AJ135" s="16"/>
      <c r="AK135" s="80">
        <f t="shared" si="8"/>
        <v>0.1041005626</v>
      </c>
      <c r="AL135">
        <f t="shared" si="9"/>
        <v>-0.2428216225</v>
      </c>
      <c r="AR135" s="16"/>
      <c r="AS135" s="80">
        <f t="shared" si="10"/>
        <v>0.3564247677</v>
      </c>
      <c r="AT135">
        <f t="shared" si="11"/>
        <v>0.009502582571</v>
      </c>
      <c r="AZ135" s="16"/>
    </row>
    <row r="136">
      <c r="I136" s="24">
        <v>100.0</v>
      </c>
      <c r="J136" s="14">
        <v>5000.0</v>
      </c>
      <c r="K136" s="14">
        <v>5.0</v>
      </c>
      <c r="L136" s="16">
        <f t="shared" si="21"/>
        <v>0.3351187338</v>
      </c>
      <c r="M136">
        <f t="shared" si="2"/>
        <v>0.3405876</v>
      </c>
      <c r="N136">
        <f t="shared" si="3"/>
        <v>0.005468866241</v>
      </c>
      <c r="T136" s="16"/>
      <c r="U136" s="17">
        <f t="shared" si="4"/>
        <v>0.3393325969</v>
      </c>
      <c r="V136">
        <f t="shared" si="5"/>
        <v>0.004213863105</v>
      </c>
      <c r="AC136" s="80">
        <f t="shared" si="6"/>
        <v>0.3630998274</v>
      </c>
      <c r="AD136">
        <f t="shared" si="7"/>
        <v>0.02798109367</v>
      </c>
      <c r="AJ136" s="16"/>
      <c r="AK136" s="80">
        <f t="shared" si="8"/>
        <v>0.1039449519</v>
      </c>
      <c r="AL136">
        <f t="shared" si="9"/>
        <v>-0.2311737819</v>
      </c>
      <c r="AR136" s="16"/>
      <c r="AS136" s="80">
        <f t="shared" si="10"/>
        <v>0.3591594688</v>
      </c>
      <c r="AT136">
        <f t="shared" si="11"/>
        <v>0.02404073509</v>
      </c>
      <c r="AZ136" s="16"/>
    </row>
    <row r="137">
      <c r="I137" s="24">
        <v>4.0</v>
      </c>
      <c r="J137" s="14">
        <v>5000.0</v>
      </c>
      <c r="K137" s="14">
        <v>6.0</v>
      </c>
      <c r="L137" s="16">
        <f t="shared" ref="L137:L152" si="22">H33</f>
        <v>0</v>
      </c>
      <c r="M137">
        <f t="shared" si="2"/>
        <v>0.01084516667</v>
      </c>
      <c r="N137">
        <f t="shared" si="3"/>
        <v>0.01084516667</v>
      </c>
      <c r="T137" s="16"/>
      <c r="U137" s="17">
        <f t="shared" si="4"/>
        <v>0.06684058357</v>
      </c>
      <c r="V137">
        <f t="shared" si="5"/>
        <v>0.06684058357</v>
      </c>
      <c r="AC137" s="80">
        <f t="shared" si="6"/>
        <v>-0.02202950752</v>
      </c>
      <c r="AD137">
        <f t="shared" si="7"/>
        <v>-0.02202950752</v>
      </c>
      <c r="AJ137" s="16"/>
      <c r="AK137" s="80">
        <f t="shared" si="8"/>
        <v>0.1261060427</v>
      </c>
      <c r="AL137">
        <f t="shared" si="9"/>
        <v>0.1261060427</v>
      </c>
      <c r="AR137" s="16"/>
      <c r="AS137" s="80">
        <f t="shared" si="10"/>
        <v>0.004807517044</v>
      </c>
      <c r="AT137">
        <f t="shared" si="11"/>
        <v>0.004807517044</v>
      </c>
      <c r="AZ137" s="16"/>
    </row>
    <row r="138">
      <c r="I138" s="24">
        <v>8.0</v>
      </c>
      <c r="J138" s="14">
        <v>5000.0</v>
      </c>
      <c r="K138" s="14">
        <v>6.0</v>
      </c>
      <c r="L138" s="16">
        <f t="shared" si="22"/>
        <v>0.1858008422</v>
      </c>
      <c r="M138">
        <f t="shared" si="2"/>
        <v>0.1732139167</v>
      </c>
      <c r="N138">
        <f t="shared" si="3"/>
        <v>-0.01258692552</v>
      </c>
      <c r="T138" s="16"/>
      <c r="U138" s="17">
        <f t="shared" si="4"/>
        <v>0.1800052918</v>
      </c>
      <c r="V138">
        <f t="shared" si="5"/>
        <v>-0.005795550405</v>
      </c>
      <c r="AC138" s="80">
        <f t="shared" si="6"/>
        <v>0.1515674019</v>
      </c>
      <c r="AD138">
        <f t="shared" si="7"/>
        <v>-0.0342334403</v>
      </c>
      <c r="AJ138" s="16"/>
      <c r="AK138" s="80">
        <f t="shared" si="8"/>
        <v>0.1156933934</v>
      </c>
      <c r="AL138">
        <f t="shared" si="9"/>
        <v>-0.07010744883</v>
      </c>
      <c r="AR138" s="16"/>
      <c r="AS138" s="80">
        <f t="shared" si="10"/>
        <v>0.1658842302</v>
      </c>
      <c r="AT138">
        <f t="shared" si="11"/>
        <v>-0.01991661195</v>
      </c>
      <c r="AZ138" s="16"/>
    </row>
    <row r="139">
      <c r="I139" s="24">
        <v>10.0</v>
      </c>
      <c r="J139" s="14">
        <v>5000.0</v>
      </c>
      <c r="K139" s="14">
        <v>6.0</v>
      </c>
      <c r="L139" s="16">
        <f t="shared" si="22"/>
        <v>0.1714438448</v>
      </c>
      <c r="M139">
        <f t="shared" si="2"/>
        <v>0.2056876667</v>
      </c>
      <c r="N139">
        <f t="shared" si="3"/>
        <v>0.03424382184</v>
      </c>
      <c r="T139" s="16"/>
      <c r="U139" s="17">
        <f t="shared" si="4"/>
        <v>0.2026382334</v>
      </c>
      <c r="V139">
        <f t="shared" si="5"/>
        <v>0.0311943886</v>
      </c>
      <c r="AC139" s="80">
        <f t="shared" si="6"/>
        <v>0.1905163184</v>
      </c>
      <c r="AD139">
        <f t="shared" si="7"/>
        <v>0.01907247361</v>
      </c>
      <c r="AJ139" s="16"/>
      <c r="AK139" s="80">
        <f t="shared" si="8"/>
        <v>0.1134261005</v>
      </c>
      <c r="AL139">
        <f t="shared" si="9"/>
        <v>-0.0580177443</v>
      </c>
      <c r="AR139" s="16"/>
      <c r="AS139" s="80">
        <f t="shared" si="10"/>
        <v>0.2017965071</v>
      </c>
      <c r="AT139">
        <f t="shared" si="11"/>
        <v>0.03035266222</v>
      </c>
      <c r="AZ139" s="16"/>
    </row>
    <row r="140">
      <c r="I140" s="24">
        <v>20.0</v>
      </c>
      <c r="J140" s="14">
        <v>5000.0</v>
      </c>
      <c r="K140" s="14">
        <v>6.0</v>
      </c>
      <c r="L140" s="16">
        <f t="shared" si="22"/>
        <v>0.2419810625</v>
      </c>
      <c r="M140">
        <f t="shared" si="2"/>
        <v>0.2706351667</v>
      </c>
      <c r="N140">
        <f t="shared" si="3"/>
        <v>0.02865410413</v>
      </c>
      <c r="T140" s="16"/>
      <c r="U140" s="17">
        <f t="shared" si="4"/>
        <v>0.2479041167</v>
      </c>
      <c r="V140">
        <f t="shared" si="5"/>
        <v>0.00592305418</v>
      </c>
      <c r="AC140" s="80">
        <f t="shared" si="6"/>
        <v>0.276622418</v>
      </c>
      <c r="AD140">
        <f t="shared" si="7"/>
        <v>0.03464135549</v>
      </c>
      <c r="AJ140" s="16"/>
      <c r="AK140" s="80">
        <f t="shared" si="8"/>
        <v>0.1085445479</v>
      </c>
      <c r="AL140">
        <f t="shared" si="9"/>
        <v>-0.1334365146</v>
      </c>
      <c r="AR140" s="16"/>
      <c r="AS140" s="80">
        <f t="shared" si="10"/>
        <v>0.280746024</v>
      </c>
      <c r="AT140">
        <f t="shared" si="11"/>
        <v>0.03876496151</v>
      </c>
      <c r="AZ140" s="16"/>
    </row>
    <row r="141">
      <c r="I141" s="24">
        <v>30.0</v>
      </c>
      <c r="J141" s="14">
        <v>5000.0</v>
      </c>
      <c r="K141" s="14">
        <v>6.0</v>
      </c>
      <c r="L141" s="16">
        <f t="shared" si="22"/>
        <v>0.2903173838</v>
      </c>
      <c r="M141">
        <f t="shared" si="2"/>
        <v>0.2922843333</v>
      </c>
      <c r="N141">
        <f t="shared" si="3"/>
        <v>0.001966949519</v>
      </c>
      <c r="T141" s="16"/>
      <c r="U141" s="17">
        <f t="shared" si="4"/>
        <v>0.2629927445</v>
      </c>
      <c r="V141">
        <f t="shared" si="5"/>
        <v>-0.02732463934</v>
      </c>
      <c r="AC141" s="80">
        <f t="shared" si="6"/>
        <v>0.3094526829</v>
      </c>
      <c r="AD141">
        <f t="shared" si="7"/>
        <v>0.01913529909</v>
      </c>
      <c r="AJ141" s="16"/>
      <c r="AK141" s="80">
        <f t="shared" si="8"/>
        <v>0.1067475102</v>
      </c>
      <c r="AL141">
        <f t="shared" si="9"/>
        <v>-0.1835698736</v>
      </c>
      <c r="AR141" s="16"/>
      <c r="AS141" s="80">
        <f t="shared" si="10"/>
        <v>0.3106255291</v>
      </c>
      <c r="AT141">
        <f t="shared" si="11"/>
        <v>0.02030814529</v>
      </c>
      <c r="AZ141" s="16"/>
    </row>
    <row r="142">
      <c r="I142" s="24">
        <v>40.0</v>
      </c>
      <c r="J142" s="14">
        <v>5000.0</v>
      </c>
      <c r="K142" s="14">
        <v>6.0</v>
      </c>
      <c r="L142" s="16">
        <f t="shared" si="22"/>
        <v>0.303971292</v>
      </c>
      <c r="M142">
        <f t="shared" si="2"/>
        <v>0.3031089167</v>
      </c>
      <c r="N142">
        <f t="shared" si="3"/>
        <v>-0.0008623753743</v>
      </c>
      <c r="T142" s="16"/>
      <c r="U142" s="17">
        <f t="shared" si="4"/>
        <v>0.2705370584</v>
      </c>
      <c r="V142">
        <f t="shared" si="5"/>
        <v>-0.03343423368</v>
      </c>
      <c r="AC142" s="80">
        <f t="shared" si="6"/>
        <v>0.3272844323</v>
      </c>
      <c r="AD142">
        <f t="shared" si="7"/>
        <v>0.02331314028</v>
      </c>
      <c r="AJ142" s="16"/>
      <c r="AK142" s="80">
        <f t="shared" si="8"/>
        <v>0.1057923694</v>
      </c>
      <c r="AL142">
        <f t="shared" si="9"/>
        <v>-0.1981789227</v>
      </c>
      <c r="AR142" s="16"/>
      <c r="AS142" s="80">
        <f t="shared" si="10"/>
        <v>0.326780491</v>
      </c>
      <c r="AT142">
        <f t="shared" si="11"/>
        <v>0.02280919891</v>
      </c>
      <c r="AZ142" s="16"/>
    </row>
    <row r="143">
      <c r="I143" s="24">
        <v>50.0</v>
      </c>
      <c r="J143" s="14">
        <v>5000.0</v>
      </c>
      <c r="K143" s="14">
        <v>6.0</v>
      </c>
      <c r="L143" s="16">
        <f t="shared" si="22"/>
        <v>0.2946902346</v>
      </c>
      <c r="M143">
        <f t="shared" si="2"/>
        <v>0.3096036667</v>
      </c>
      <c r="N143">
        <f t="shared" si="3"/>
        <v>0.01491343203</v>
      </c>
      <c r="T143" s="16"/>
      <c r="U143" s="17">
        <f t="shared" si="4"/>
        <v>0.2750636467</v>
      </c>
      <c r="V143">
        <f t="shared" si="5"/>
        <v>-0.01962658795</v>
      </c>
      <c r="AC143" s="80">
        <f t="shared" si="6"/>
        <v>0.3386511702</v>
      </c>
      <c r="AD143">
        <f t="shared" si="7"/>
        <v>0.04396093556</v>
      </c>
      <c r="AJ143" s="16"/>
      <c r="AK143" s="80">
        <f t="shared" si="8"/>
        <v>0.1051930987</v>
      </c>
      <c r="AL143">
        <f t="shared" si="9"/>
        <v>-0.1894971359</v>
      </c>
      <c r="AR143" s="16"/>
      <c r="AS143" s="80">
        <f t="shared" si="10"/>
        <v>0.3370439393</v>
      </c>
      <c r="AT143">
        <f t="shared" si="11"/>
        <v>0.04235370461</v>
      </c>
      <c r="AZ143" s="16"/>
    </row>
    <row r="144">
      <c r="I144" s="24">
        <v>60.0</v>
      </c>
      <c r="J144" s="14">
        <v>5000.0</v>
      </c>
      <c r="K144" s="14">
        <v>6.0</v>
      </c>
      <c r="L144" s="16">
        <f t="shared" si="22"/>
        <v>0.2706062445</v>
      </c>
      <c r="M144">
        <f t="shared" si="2"/>
        <v>0.3139335</v>
      </c>
      <c r="N144">
        <f t="shared" si="3"/>
        <v>0.0433272555</v>
      </c>
      <c r="T144" s="16"/>
      <c r="U144" s="17">
        <f t="shared" si="4"/>
        <v>0.2780813722</v>
      </c>
      <c r="V144">
        <f t="shared" si="5"/>
        <v>0.007475127738</v>
      </c>
      <c r="AC144" s="80">
        <f t="shared" si="6"/>
        <v>0.346600687</v>
      </c>
      <c r="AD144">
        <f t="shared" si="7"/>
        <v>0.07599444249</v>
      </c>
      <c r="AJ144" s="16"/>
      <c r="AK144" s="80">
        <f t="shared" si="8"/>
        <v>0.1047792145</v>
      </c>
      <c r="AL144">
        <f t="shared" si="9"/>
        <v>-0.16582703</v>
      </c>
      <c r="AR144" s="16"/>
      <c r="AS144" s="80">
        <f t="shared" si="10"/>
        <v>0.3442028532</v>
      </c>
      <c r="AT144">
        <f t="shared" si="11"/>
        <v>0.07359660873</v>
      </c>
      <c r="AZ144" s="16"/>
    </row>
    <row r="145">
      <c r="I145" s="24">
        <v>70.0</v>
      </c>
      <c r="J145" s="14">
        <v>5000.0</v>
      </c>
      <c r="K145" s="14">
        <v>6.0</v>
      </c>
      <c r="L145" s="16">
        <f t="shared" si="22"/>
        <v>0.3172995064</v>
      </c>
      <c r="M145">
        <f t="shared" si="2"/>
        <v>0.3170262381</v>
      </c>
      <c r="N145">
        <f t="shared" si="3"/>
        <v>-0.0002732682858</v>
      </c>
      <c r="T145" s="16"/>
      <c r="U145" s="17">
        <f t="shared" si="4"/>
        <v>0.2802368905</v>
      </c>
      <c r="V145">
        <f t="shared" si="5"/>
        <v>-0.03706261589</v>
      </c>
      <c r="AC145" s="80">
        <f t="shared" si="6"/>
        <v>0.352508658</v>
      </c>
      <c r="AD145">
        <f t="shared" si="7"/>
        <v>0.03520915164</v>
      </c>
      <c r="AJ145" s="16"/>
      <c r="AK145" s="80">
        <f t="shared" si="8"/>
        <v>0.1044748022</v>
      </c>
      <c r="AL145">
        <f t="shared" si="9"/>
        <v>-0.2128247042</v>
      </c>
      <c r="AR145" s="16"/>
      <c r="AS145" s="80">
        <f t="shared" si="10"/>
        <v>0.3495115893</v>
      </c>
      <c r="AT145">
        <f t="shared" si="11"/>
        <v>0.0322120829</v>
      </c>
      <c r="AZ145" s="16"/>
    </row>
    <row r="146">
      <c r="I146" s="24">
        <v>80.0</v>
      </c>
      <c r="J146" s="14">
        <v>5000.0</v>
      </c>
      <c r="K146" s="14">
        <v>6.0</v>
      </c>
      <c r="L146" s="16">
        <f t="shared" si="22"/>
        <v>0.3228255652</v>
      </c>
      <c r="M146">
        <f t="shared" si="2"/>
        <v>0.3193457917</v>
      </c>
      <c r="N146">
        <f t="shared" si="3"/>
        <v>-0.003479773557</v>
      </c>
      <c r="T146" s="16"/>
      <c r="U146" s="17">
        <f t="shared" si="4"/>
        <v>0.2818535292</v>
      </c>
      <c r="V146">
        <f t="shared" si="5"/>
        <v>-0.04097203605</v>
      </c>
      <c r="AC146" s="80">
        <f t="shared" si="6"/>
        <v>0.3570923054</v>
      </c>
      <c r="AD146">
        <f t="shared" si="7"/>
        <v>0.03426674022</v>
      </c>
      <c r="AJ146" s="16"/>
      <c r="AK146" s="80">
        <f t="shared" si="8"/>
        <v>0.1042407141</v>
      </c>
      <c r="AL146">
        <f t="shared" si="9"/>
        <v>-0.2185848511</v>
      </c>
      <c r="AR146" s="16"/>
      <c r="AS146" s="80">
        <f t="shared" si="10"/>
        <v>0.3536226076</v>
      </c>
      <c r="AT146">
        <f t="shared" si="11"/>
        <v>0.03079704236</v>
      </c>
      <c r="AZ146" s="16"/>
    </row>
    <row r="147">
      <c r="I147" s="24">
        <v>90.0</v>
      </c>
      <c r="J147" s="14">
        <v>5000.0</v>
      </c>
      <c r="K147" s="14">
        <v>6.0</v>
      </c>
      <c r="L147" s="16">
        <f t="shared" si="22"/>
        <v>0.3240962441</v>
      </c>
      <c r="M147">
        <f t="shared" si="2"/>
        <v>0.3211498889</v>
      </c>
      <c r="N147">
        <f t="shared" si="3"/>
        <v>-0.002946355204</v>
      </c>
      <c r="T147" s="16"/>
      <c r="U147" s="17">
        <f t="shared" si="4"/>
        <v>0.2831109148</v>
      </c>
      <c r="V147">
        <f t="shared" si="5"/>
        <v>-0.04098532927</v>
      </c>
      <c r="AC147" s="80">
        <f t="shared" si="6"/>
        <v>0.360764362</v>
      </c>
      <c r="AD147">
        <f t="shared" si="7"/>
        <v>0.03666811794</v>
      </c>
      <c r="AJ147" s="16"/>
      <c r="AK147" s="80">
        <f t="shared" si="8"/>
        <v>0.1040546291</v>
      </c>
      <c r="AL147">
        <f t="shared" si="9"/>
        <v>-0.220041615</v>
      </c>
      <c r="AR147" s="16"/>
      <c r="AS147" s="80">
        <f t="shared" si="10"/>
        <v>0.3569106425</v>
      </c>
      <c r="AT147">
        <f t="shared" si="11"/>
        <v>0.03281439843</v>
      </c>
      <c r="AZ147" s="16"/>
    </row>
    <row r="148">
      <c r="I148" s="28">
        <v>100.0</v>
      </c>
      <c r="J148" s="30">
        <v>5000.0</v>
      </c>
      <c r="K148" s="30">
        <v>6.0</v>
      </c>
      <c r="L148" s="87">
        <f t="shared" si="22"/>
        <v>0.3090412585</v>
      </c>
      <c r="M148" s="20">
        <f t="shared" si="2"/>
        <v>0.3225931667</v>
      </c>
      <c r="N148" s="20">
        <f t="shared" si="3"/>
        <v>0.01355190814</v>
      </c>
      <c r="O148" s="20"/>
      <c r="P148" s="20"/>
      <c r="Q148" s="20"/>
      <c r="R148" s="20"/>
      <c r="S148" s="20"/>
      <c r="T148" s="21"/>
      <c r="U148" s="17">
        <f t="shared" si="4"/>
        <v>0.2841168233</v>
      </c>
      <c r="V148" s="20">
        <f t="shared" si="5"/>
        <v>-0.02492443518</v>
      </c>
      <c r="W148" s="20"/>
      <c r="X148" s="20"/>
      <c r="Y148" s="20"/>
      <c r="Z148" s="20"/>
      <c r="AA148" s="20"/>
      <c r="AB148" s="20"/>
      <c r="AC148" s="80">
        <f t="shared" si="6"/>
        <v>0.3637801225</v>
      </c>
      <c r="AD148" s="20">
        <f t="shared" si="7"/>
        <v>0.05473886393</v>
      </c>
      <c r="AE148" s="20"/>
      <c r="AF148" s="20"/>
      <c r="AG148" s="20"/>
      <c r="AH148" s="20"/>
      <c r="AI148" s="20"/>
      <c r="AJ148" s="21"/>
      <c r="AK148" s="80">
        <f t="shared" si="8"/>
        <v>0.1039028503</v>
      </c>
      <c r="AL148" s="20">
        <f t="shared" si="9"/>
        <v>-0.2051384082</v>
      </c>
      <c r="AM148" s="20"/>
      <c r="AN148" s="20"/>
      <c r="AO148" s="20"/>
      <c r="AP148" s="20"/>
      <c r="AQ148" s="20"/>
      <c r="AR148" s="21"/>
      <c r="AS148" s="80">
        <f t="shared" si="10"/>
        <v>0.3596070948</v>
      </c>
      <c r="AT148" s="20">
        <f t="shared" si="11"/>
        <v>0.05056583623</v>
      </c>
      <c r="AU148" s="20"/>
      <c r="AV148" s="20"/>
      <c r="AW148" s="20"/>
      <c r="AX148" s="20"/>
      <c r="AY148" s="20"/>
      <c r="AZ148" s="21"/>
    </row>
    <row r="149">
      <c r="I149" s="14"/>
      <c r="L149" t="str">
        <f t="shared" si="22"/>
        <v/>
      </c>
    </row>
    <row r="150">
      <c r="I150" s="14"/>
      <c r="L150" t="str">
        <f t="shared" si="22"/>
        <v/>
      </c>
    </row>
    <row r="151">
      <c r="I151" s="14"/>
      <c r="L151" t="str">
        <f t="shared" si="22"/>
        <v/>
      </c>
    </row>
    <row r="152">
      <c r="I152" s="14"/>
      <c r="L152" t="str">
        <f t="shared" si="22"/>
        <v/>
      </c>
    </row>
    <row r="153">
      <c r="I153" s="14"/>
    </row>
    <row r="154">
      <c r="I154" s="14"/>
    </row>
    <row r="155">
      <c r="I155" s="14"/>
    </row>
    <row r="156">
      <c r="I156" s="14"/>
    </row>
    <row r="157">
      <c r="I157" s="14"/>
    </row>
    <row r="158">
      <c r="I158" s="14"/>
    </row>
    <row r="159">
      <c r="I159" s="14"/>
    </row>
    <row r="160">
      <c r="I16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43"/>
    <col customWidth="1" min="2" max="2" width="93.0"/>
    <col customWidth="1" min="3" max="4" width="17.14"/>
    <col customWidth="1" min="5" max="5" width="18.29"/>
    <col customWidth="1" min="6" max="6" width="14.0"/>
    <col customWidth="1" min="7" max="7" width="19.29"/>
    <col customWidth="1" min="8" max="8" width="17.57"/>
    <col customWidth="1" min="10" max="10" width="38.57"/>
    <col customWidth="1" min="11" max="11" width="16.29"/>
  </cols>
  <sheetData>
    <row r="1">
      <c r="D1" s="15" t="s">
        <v>22</v>
      </c>
      <c r="H1" s="15" t="s">
        <v>88</v>
      </c>
    </row>
    <row r="2">
      <c r="A2" s="14" t="s">
        <v>89</v>
      </c>
      <c r="C2" s="62" t="s">
        <v>90</v>
      </c>
      <c r="D2" s="15" t="s">
        <v>91</v>
      </c>
      <c r="E2" s="14" t="s">
        <v>92</v>
      </c>
      <c r="F2" s="14" t="s">
        <v>93</v>
      </c>
      <c r="G2" s="14" t="s">
        <v>94</v>
      </c>
      <c r="H2" s="15" t="s">
        <v>92</v>
      </c>
      <c r="I2" s="14" t="s">
        <v>93</v>
      </c>
      <c r="J2" s="14" t="s">
        <v>94</v>
      </c>
    </row>
    <row r="3">
      <c r="A3" s="9" t="s">
        <v>95</v>
      </c>
      <c r="B3" s="9" t="s">
        <v>41</v>
      </c>
      <c r="C3" s="62" t="s">
        <v>96</v>
      </c>
      <c r="D3" s="12">
        <f>Max('Normal - A'!L5:L147)-MIN('Normal - A'!L5:L147)</f>
        <v>135.3608269</v>
      </c>
      <c r="E3" s="10">
        <f>MAX('Normal - A'!BG5:BG147)</f>
        <v>17.52462522</v>
      </c>
      <c r="F3" s="65">
        <f>MIN('Normal - A'!BG5:BG147)</f>
        <v>-12.68189303</v>
      </c>
      <c r="G3" s="11">
        <f>SQRT((SUMSQ('Normal - A'!BG5:BG147)/COUNTA('Normal - A'!BG5:BG147)))</f>
        <v>5.493639771</v>
      </c>
      <c r="H3" s="66">
        <f t="shared" ref="H3:H4" si="1">E3/D3</f>
        <v>0.129466003</v>
      </c>
      <c r="I3" s="68">
        <f t="shared" ref="I3:I4" si="2">F3/D3</f>
        <v>-0.09368953575</v>
      </c>
      <c r="J3" s="70">
        <f t="shared" ref="J3:J4" si="3">G3/D3</f>
        <v>0.04058515227</v>
      </c>
      <c r="N3" s="14"/>
    </row>
    <row r="4">
      <c r="A4" s="15" t="s">
        <v>97</v>
      </c>
      <c r="B4" s="15" t="s">
        <v>98</v>
      </c>
      <c r="C4" s="71" t="s">
        <v>99</v>
      </c>
      <c r="D4" s="18">
        <f>Max('Normal - B'!L6:L148)-MIN('Normal - B'!L6:L148)</f>
        <v>0.3910363642</v>
      </c>
      <c r="E4" s="20">
        <f>MAX('Normal - B'!AD5:AD148)</f>
        <v>0.1207140433</v>
      </c>
      <c r="F4" s="20">
        <f>MIN('Normal - B'!AD5:AD148)</f>
        <v>-0.1024156928</v>
      </c>
      <c r="G4" s="72">
        <f>SQRT((SUMSQ('Normal - B'!AD5:AD148)/COUNTA('Normal - B'!AD5:AD148)))</f>
        <v>0.03780505394</v>
      </c>
      <c r="H4" s="73">
        <f t="shared" si="1"/>
        <v>0.3087028581</v>
      </c>
      <c r="I4" s="73">
        <f t="shared" si="2"/>
        <v>-0.26190836</v>
      </c>
      <c r="J4" s="74">
        <f t="shared" si="3"/>
        <v>0.09667912605</v>
      </c>
    </row>
    <row r="5">
      <c r="A5" s="13" t="s">
        <v>100</v>
      </c>
      <c r="B5" s="13" t="s">
        <v>101</v>
      </c>
    </row>
    <row r="6">
      <c r="A6" s="14" t="s">
        <v>102</v>
      </c>
      <c r="B6" s="14" t="s">
        <v>103</v>
      </c>
    </row>
    <row r="7">
      <c r="B7" s="14" t="s">
        <v>104</v>
      </c>
    </row>
    <row r="8">
      <c r="B8" s="14" t="s">
        <v>105</v>
      </c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4"/>
      <c r="B13" s="14"/>
    </row>
    <row r="17">
      <c r="D17" s="15" t="s">
        <v>22</v>
      </c>
      <c r="H17" s="15" t="s">
        <v>88</v>
      </c>
      <c r="K17" s="15" t="s">
        <v>106</v>
      </c>
    </row>
    <row r="18">
      <c r="A18" s="14" t="s">
        <v>107</v>
      </c>
      <c r="C18" s="62" t="s">
        <v>90</v>
      </c>
      <c r="D18" s="15" t="s">
        <v>91</v>
      </c>
      <c r="E18" s="14" t="s">
        <v>92</v>
      </c>
      <c r="F18" s="14" t="s">
        <v>93</v>
      </c>
      <c r="G18" s="14" t="s">
        <v>94</v>
      </c>
      <c r="H18" s="15" t="s">
        <v>92</v>
      </c>
      <c r="I18" s="14" t="s">
        <v>93</v>
      </c>
      <c r="J18" s="14" t="s">
        <v>94</v>
      </c>
      <c r="K18" s="19" t="s">
        <v>92</v>
      </c>
      <c r="L18" s="22" t="s">
        <v>93</v>
      </c>
      <c r="M18" s="22" t="s">
        <v>94</v>
      </c>
    </row>
    <row r="19">
      <c r="A19" s="9" t="s">
        <v>95</v>
      </c>
      <c r="B19" s="9" t="s">
        <v>48</v>
      </c>
      <c r="C19" s="62" t="s">
        <v>108</v>
      </c>
      <c r="D19" s="12">
        <f>Max('Normal - A'!L21:L163)-MIN('Normal - A'!L21:L163)</f>
        <v>135.3608269</v>
      </c>
      <c r="E19" s="10">
        <f>MAX('Normal - A'!BO5:BO147)</f>
        <v>17.49116558</v>
      </c>
      <c r="F19" s="65">
        <f>MIN('Normal - A'!BO5:BO147)</f>
        <v>-12.64346468</v>
      </c>
      <c r="G19" s="11">
        <f>SQRT((SUMSQ('Normal - A'!BO5:BO147)/COUNTA('Normal - A'!BO5:BO147)))</f>
        <v>5.494150203</v>
      </c>
      <c r="H19" s="66">
        <f t="shared" ref="H19:H20" si="5">E19/D19</f>
        <v>0.1292188145</v>
      </c>
      <c r="I19" s="68">
        <f t="shared" ref="I19:I20" si="6">F19/D19</f>
        <v>-0.09340564007</v>
      </c>
      <c r="J19" s="70">
        <f t="shared" ref="J19:J20" si="7">G19/D19</f>
        <v>0.04058892317</v>
      </c>
      <c r="K19" s="75">
        <f t="shared" ref="K19:M19" si="4">(E19-E3)/E3</f>
        <v>-0.001909292742</v>
      </c>
      <c r="L19" s="66">
        <f t="shared" si="4"/>
        <v>-0.003030174872</v>
      </c>
      <c r="M19" s="70">
        <f t="shared" si="4"/>
        <v>0.00009291314776</v>
      </c>
    </row>
    <row r="20">
      <c r="A20" s="19" t="s">
        <v>97</v>
      </c>
      <c r="B20" s="19" t="s">
        <v>109</v>
      </c>
      <c r="C20" s="71" t="s">
        <v>110</v>
      </c>
      <c r="D20" s="18">
        <f>Max('Normal - B'!L22:L164)-MIN('Normal - B'!L22:L164)</f>
        <v>0.3910363642</v>
      </c>
      <c r="E20" s="20">
        <f>MAX('Normal - B'!AT5:AT148)</f>
        <v>0.1347399315</v>
      </c>
      <c r="F20" s="20">
        <f>MIN('Normal - B'!AT5:AT148)</f>
        <v>-0.1045626588</v>
      </c>
      <c r="G20" s="72">
        <f>SQRT((SUMSQ('Normal - B'!AT5:AT148)/COUNTA('Normal - B'!AT5:AT148)))</f>
        <v>0.03826519397</v>
      </c>
      <c r="H20" s="73">
        <f t="shared" si="5"/>
        <v>0.3445713593</v>
      </c>
      <c r="I20" s="73">
        <f t="shared" si="6"/>
        <v>-0.2673988108</v>
      </c>
      <c r="J20" s="74">
        <f t="shared" si="7"/>
        <v>0.09785584533</v>
      </c>
      <c r="K20" s="76">
        <f t="shared" ref="K20:M20" si="8">(E20-E4)/E4</f>
        <v>0.116191024</v>
      </c>
      <c r="L20" s="73">
        <f t="shared" si="8"/>
        <v>0.02096325158</v>
      </c>
      <c r="M20" s="77">
        <f t="shared" si="8"/>
        <v>0.01217138933</v>
      </c>
    </row>
    <row r="21">
      <c r="A21" s="14" t="s">
        <v>100</v>
      </c>
      <c r="B21" s="14" t="s">
        <v>111</v>
      </c>
    </row>
    <row r="22">
      <c r="A22" s="14" t="s">
        <v>38</v>
      </c>
      <c r="B22" s="14" t="s">
        <v>112</v>
      </c>
    </row>
    <row r="23">
      <c r="B23" s="14" t="s">
        <v>113</v>
      </c>
    </row>
    <row r="27">
      <c r="A27" s="14"/>
      <c r="B27" s="14"/>
    </row>
    <row r="28">
      <c r="A28" s="14"/>
      <c r="B28" s="14"/>
    </row>
    <row r="34">
      <c r="B34" s="14"/>
    </row>
  </sheetData>
  <drawing r:id="rId1"/>
</worksheet>
</file>