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A:\Analytics Accelerator\Projects\Week 3 SQL\"/>
    </mc:Choice>
  </mc:AlternateContent>
  <xr:revisionPtr revIDLastSave="0" documentId="8_{3796C333-A4CD-472E-B664-F97FD90115DB}" xr6:coauthVersionLast="47" xr6:coauthVersionMax="47" xr10:uidLastSave="{00000000-0000-0000-0000-000000000000}"/>
  <bookViews>
    <workbookView xWindow="-120" yWindow="-120" windowWidth="29040" windowHeight="15840" firstSheet="7" activeTab="11" xr2:uid="{0E9008D0-FBA1-40B5-9824-2A46CF36B05C}"/>
  </bookViews>
  <sheets>
    <sheet name="Q1A Quarterly Macbook Sales" sheetId="14" r:id="rId1"/>
    <sheet name="Q1B Monthly Macbook Sales" sheetId="2" r:id="rId2"/>
    <sheet name="Q2A Monthly Refund Rates 2020" sheetId="4" r:id="rId3"/>
    <sheet name="Q2B Monthly Apple Refunds 2021" sheetId="5" r:id="rId4"/>
    <sheet name="Q3A Top Refund Frequency Prods" sheetId="7" r:id="rId5"/>
    <sheet name="Q3B Top 3 Highest Refund Count" sheetId="6" r:id="rId6"/>
    <sheet name="Q4A Acct Creation Channel &amp; AOV" sheetId="8" r:id="rId7"/>
    <sheet name="Q4B New Accts by Channel" sheetId="9" r:id="rId8"/>
    <sheet name="Q5 Acct Creation to Purchase" sheetId="10" r:id="rId9"/>
    <sheet name="Q6 Marketing Channels by Region" sheetId="11" r:id="rId10"/>
    <sheet name="Q7 Ad Hoc Report" sheetId="12" r:id="rId11"/>
    <sheet name="Q8 Refunds by Brand &amp; Month" sheetId="13" r:id="rId12"/>
  </sheets>
  <definedNames>
    <definedName name="_xlnm._FilterDatabase" localSheetId="11" hidden="1">'Q8 Refunds by Brand &amp; Month'!$A$2:$D$58</definedName>
  </definedNames>
  <calcPr calcId="191029"/>
  <pivotCaches>
    <pivotCache cacheId="0" r:id="rId13"/>
    <pivotCache cacheId="1" r:id="rId14"/>
    <pivotCache cacheId="2" r:id="rId15"/>
    <pivotCache cacheId="3" r:id="rId16"/>
    <pivotCache cacheId="4" r:id="rId17"/>
    <pivotCache cacheId="5" r:id="rId1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5" l="1"/>
  <c r="G3" i="5"/>
  <c r="J3" i="11"/>
  <c r="J4" i="11"/>
  <c r="J5" i="11"/>
  <c r="J2" i="11"/>
  <c r="I3" i="11"/>
  <c r="I4" i="11"/>
  <c r="I5" i="11"/>
  <c r="I2" i="11"/>
  <c r="H3" i="11"/>
  <c r="H4" i="11"/>
  <c r="H5" i="11"/>
  <c r="H2" i="11"/>
  <c r="G2" i="5"/>
  <c r="O7" i="13"/>
  <c r="M7" i="13"/>
  <c r="L7" i="13"/>
  <c r="E4" i="13"/>
  <c r="E5" i="13"/>
  <c r="E6" i="13"/>
  <c r="E7" i="13"/>
  <c r="E8" i="13"/>
  <c r="E9" i="13"/>
  <c r="E10" i="13"/>
  <c r="E11" i="13"/>
  <c r="E12" i="13"/>
  <c r="E13" i="13"/>
  <c r="E14" i="13"/>
  <c r="E15" i="13"/>
  <c r="N7" i="13" s="1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3" i="13"/>
  <c r="N3" i="13" s="1"/>
  <c r="O3" i="13" s="1"/>
  <c r="D4" i="9"/>
  <c r="D5" i="9"/>
  <c r="D6" i="9"/>
  <c r="D3" i="9"/>
  <c r="I6" i="4"/>
  <c r="I5" i="4"/>
  <c r="H6" i="4"/>
  <c r="H5" i="4"/>
  <c r="I4" i="4"/>
  <c r="I3" i="4"/>
  <c r="N6" i="13" l="1"/>
  <c r="O6" i="13" s="1"/>
  <c r="N5" i="13"/>
  <c r="O5" i="13" s="1"/>
  <c r="N4" i="13"/>
  <c r="O4" i="13" s="1"/>
  <c r="H4" i="4" l="1"/>
  <c r="H3" i="4"/>
  <c r="H2" i="4"/>
  <c r="H5" i="14"/>
  <c r="H4" i="14"/>
  <c r="H3" i="14"/>
  <c r="H4" i="2"/>
  <c r="H3" i="2"/>
  <c r="H2" i="2"/>
  <c r="I21" i="2"/>
  <c r="I22" i="2"/>
  <c r="I23" i="2"/>
  <c r="I24" i="2"/>
  <c r="I25" i="2"/>
  <c r="I26" i="2"/>
  <c r="I27" i="2"/>
  <c r="I28" i="2"/>
  <c r="I29" i="2"/>
  <c r="I30" i="2"/>
  <c r="H21" i="2"/>
  <c r="H22" i="2"/>
  <c r="H23" i="2"/>
  <c r="H24" i="2"/>
  <c r="H25" i="2"/>
  <c r="H26" i="2"/>
  <c r="H27" i="2"/>
  <c r="H28" i="2"/>
  <c r="H29" i="2"/>
  <c r="H30" i="2"/>
  <c r="G21" i="2"/>
  <c r="G22" i="2"/>
  <c r="G23" i="2"/>
  <c r="G24" i="2"/>
  <c r="G25" i="2"/>
  <c r="G26" i="2"/>
  <c r="G27" i="2"/>
  <c r="G28" i="2"/>
  <c r="G29" i="2"/>
  <c r="G30" i="2"/>
  <c r="I20" i="2"/>
  <c r="H20" i="2"/>
  <c r="G20" i="2"/>
  <c r="I19" i="2"/>
  <c r="H19" i="2"/>
  <c r="G19" i="2"/>
  <c r="I15" i="14"/>
  <c r="I16" i="14"/>
  <c r="I14" i="14"/>
  <c r="I13" i="14"/>
  <c r="H15" i="14"/>
  <c r="H16" i="14"/>
  <c r="H14" i="14"/>
  <c r="H13" i="14"/>
  <c r="G15" i="14"/>
  <c r="G16" i="14"/>
  <c r="G14" i="14"/>
  <c r="L4" i="13"/>
  <c r="M4" i="13" s="1"/>
  <c r="L5" i="13"/>
  <c r="M5" i="13" s="1"/>
  <c r="L6" i="13"/>
  <c r="M6" i="13" s="1"/>
  <c r="L3" i="13"/>
  <c r="M3" i="13" s="1"/>
  <c r="G13" i="14"/>
</calcChain>
</file>

<file path=xl/sharedStrings.xml><?xml version="1.0" encoding="utf-8"?>
<sst xmlns="http://schemas.openxmlformats.org/spreadsheetml/2006/main" count="474" uniqueCount="163">
  <si>
    <t>AOV</t>
  </si>
  <si>
    <t>NA</t>
  </si>
  <si>
    <t>Macbook Air Laptop</t>
  </si>
  <si>
    <t>ThinkPad Laptop</t>
  </si>
  <si>
    <t>Apple iPhone</t>
  </si>
  <si>
    <t>Apple Airpods Headphones</t>
  </si>
  <si>
    <t>27in 4K gaming monitor</t>
  </si>
  <si>
    <t>desktop</t>
  </si>
  <si>
    <t>mobile</t>
  </si>
  <si>
    <t>tablet</t>
  </si>
  <si>
    <t>tv</t>
  </si>
  <si>
    <t>APAC</t>
  </si>
  <si>
    <t>direct</t>
  </si>
  <si>
    <t>email</t>
  </si>
  <si>
    <t>affiliate</t>
  </si>
  <si>
    <t>social media</t>
  </si>
  <si>
    <t>EMEA</t>
  </si>
  <si>
    <t>LATAM</t>
  </si>
  <si>
    <t>order_id</t>
  </si>
  <si>
    <t>product</t>
  </si>
  <si>
    <t>purchase_date</t>
  </si>
  <si>
    <t>9e14a1045e6</t>
  </si>
  <si>
    <t>aa21777fa18</t>
  </si>
  <si>
    <t>Samsung Charging Cable Pack</t>
  </si>
  <si>
    <t>e804870facf</t>
  </si>
  <si>
    <t>a47940229d8</t>
  </si>
  <si>
    <t>5e227d19bcf</t>
  </si>
  <si>
    <t>713fbd3fc10</t>
  </si>
  <si>
    <t>894700da366</t>
  </si>
  <si>
    <t>6c88a2cf0b1</t>
  </si>
  <si>
    <t>6d87d020e65</t>
  </si>
  <si>
    <t>9b038ba1bfe</t>
  </si>
  <si>
    <t>9d7f8577a05</t>
  </si>
  <si>
    <t>b9fcfb972e3</t>
  </si>
  <si>
    <t>a920f0b28cb</t>
  </si>
  <si>
    <t>a5565c2571c</t>
  </si>
  <si>
    <t>6782f8a06eb</t>
  </si>
  <si>
    <t>6d535a8b581</t>
  </si>
  <si>
    <t>107e69eeb27</t>
  </si>
  <si>
    <t>c49a0ab7c1b</t>
  </si>
  <si>
    <t>57728fd7071</t>
  </si>
  <si>
    <t>f2f78d27e96</t>
  </si>
  <si>
    <t>a5cde08edd7</t>
  </si>
  <si>
    <t>e22e23c0e3a</t>
  </si>
  <si>
    <t>Apple</t>
  </si>
  <si>
    <t>Generic</t>
  </si>
  <si>
    <t>IBM</t>
  </si>
  <si>
    <t>Samsung</t>
  </si>
  <si>
    <t>Bose</t>
  </si>
  <si>
    <t>Brand</t>
  </si>
  <si>
    <t>Refund Count</t>
  </si>
  <si>
    <t>Order Count</t>
  </si>
  <si>
    <t>Revenue</t>
  </si>
  <si>
    <t>Region</t>
  </si>
  <si>
    <t>Quarter</t>
  </si>
  <si>
    <t>Row Labels</t>
  </si>
  <si>
    <t>Grand Total</t>
  </si>
  <si>
    <t>Order Count %</t>
  </si>
  <si>
    <t>Revenue %</t>
  </si>
  <si>
    <t>Order Count (Q)</t>
  </si>
  <si>
    <t>Revenue (Q)</t>
  </si>
  <si>
    <t>AOV (Q)</t>
  </si>
  <si>
    <t>Order Count Growth vs Prev Quarter</t>
  </si>
  <si>
    <t>Revenue Growth vs Prev Quarter</t>
  </si>
  <si>
    <t>AOV Growth vs Prev Quarter</t>
  </si>
  <si>
    <t>Summary Table</t>
  </si>
  <si>
    <t>Month</t>
  </si>
  <si>
    <t>Order Count (M)</t>
  </si>
  <si>
    <t>Revenue (M)</t>
  </si>
  <si>
    <t>Revenue (%)</t>
  </si>
  <si>
    <t>AOV (M)</t>
  </si>
  <si>
    <t>Order Count Growth vs Prev Month</t>
  </si>
  <si>
    <t>Revenue Growth vs Prev Month</t>
  </si>
  <si>
    <t>AOV Growth vs Prev Month</t>
  </si>
  <si>
    <t>Avg Monthly Orders</t>
  </si>
  <si>
    <t>Avg Monthly Revenue</t>
  </si>
  <si>
    <t>Avg AOV</t>
  </si>
  <si>
    <t>Avg Quarterly Orders</t>
  </si>
  <si>
    <t>Avg Quarterly Revenue</t>
  </si>
  <si>
    <t>Avg Quarterly AOV</t>
  </si>
  <si>
    <t>Avg Monthly AOV</t>
  </si>
  <si>
    <t>Monthly Refund Rate - All Products 2020</t>
  </si>
  <si>
    <t>Refund Rate</t>
  </si>
  <si>
    <t>Avg Refund Rate</t>
  </si>
  <si>
    <t>Refund Count (M)</t>
  </si>
  <si>
    <t>Average of Refund Rate</t>
  </si>
  <si>
    <t>Max Refund Count</t>
  </si>
  <si>
    <t>Max Refund Rate</t>
  </si>
  <si>
    <t>Min Refund Rate</t>
  </si>
  <si>
    <t>Apple Refunds</t>
  </si>
  <si>
    <t>Monthly Apple Refunds - 2021</t>
  </si>
  <si>
    <t>Product Name</t>
  </si>
  <si>
    <t>Top 3 Refunded Products by Refund Rate - 2019-2022</t>
  </si>
  <si>
    <t>Quarterly North American Macbook Sales by Month, 2019 - 2022</t>
  </si>
  <si>
    <t>Quarterly North American Macbook Sales by Quarter, 2019 - 2022</t>
  </si>
  <si>
    <t>Top 3 Refunded Products by Count - 2019 - 2022</t>
  </si>
  <si>
    <t>Average AOV by Account Creation Channel - Jan/Feb 2022</t>
  </si>
  <si>
    <t>Account Creation Method</t>
  </si>
  <si>
    <t xml:space="preserve">Order Count </t>
  </si>
  <si>
    <t xml:space="preserve">AOV </t>
  </si>
  <si>
    <t>Acct Creation Method</t>
  </si>
  <si>
    <t>Accounts Created With Purchase</t>
  </si>
  <si>
    <t>Accounts Created Without Purchase</t>
  </si>
  <si>
    <t>% With Purchase</t>
  </si>
  <si>
    <t>New Accounts Created in Jan/Feb 2022 by Account Creation Method</t>
  </si>
  <si>
    <t>Average Interval (Days) Between Acount Creation and Purchase (all lifetime purcahses)</t>
  </si>
  <si>
    <t>Average Interval (Days) Between Account Creation and First Purchase</t>
  </si>
  <si>
    <t>Marketing Channel</t>
  </si>
  <si>
    <t>Total Revenue</t>
  </si>
  <si>
    <t>Global Revenue %</t>
  </si>
  <si>
    <t>Global Order Count %</t>
  </si>
  <si>
    <t>Marketing Channel Performance by Region - 2019 - 2022</t>
  </si>
  <si>
    <t>customer_id</t>
  </si>
  <si>
    <t>46b05d3f</t>
  </si>
  <si>
    <t>286de860</t>
  </si>
  <si>
    <t>7efae19d</t>
  </si>
  <si>
    <t>cae7df3a</t>
  </si>
  <si>
    <t>6355ef8a</t>
  </si>
  <si>
    <t>01cd70a2</t>
  </si>
  <si>
    <t>eee46acd</t>
  </si>
  <si>
    <t>c416655e</t>
  </si>
  <si>
    <t>0ec90fbf</t>
  </si>
  <si>
    <t>0d12ad8f</t>
  </si>
  <si>
    <t>0a78a07b</t>
  </si>
  <si>
    <t>b5ce0fa2</t>
  </si>
  <si>
    <t>411dbffe</t>
  </si>
  <si>
    <t>1dd4605c</t>
  </si>
  <si>
    <t>81b9b9dc</t>
  </si>
  <si>
    <t>d7131224</t>
  </si>
  <si>
    <t>9fa33ebb</t>
  </si>
  <si>
    <t>0d2aa7ce</t>
  </si>
  <si>
    <t>7ef299bb</t>
  </si>
  <si>
    <t>8172a4ba</t>
  </si>
  <si>
    <t>ffb60dc6</t>
  </si>
  <si>
    <t>Ad Hoc Report: Most Recent Order Id, Product, and Purchase Date for Customers with Four or More Lifetime Purchases</t>
  </si>
  <si>
    <t>Monthly Refunds by Brand - 2022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</si>
  <si>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</si>
  <si>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</si>
  <si>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</si>
  <si>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</si>
  <si>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</si>
  <si>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</si>
  <si>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</si>
  <si>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</si>
  <si>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</si>
  <si>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</si>
  <si>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</si>
  <si>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</si>
  <si>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 Int</t>
  </si>
  <si>
    <t>Total Orders</t>
  </si>
  <si>
    <t>Top Refund Count</t>
  </si>
  <si>
    <t>Top Refund Rate</t>
  </si>
  <si>
    <t xml:space="preserve">Refund Count </t>
  </si>
  <si>
    <t xml:space="preserve">Total Orders </t>
  </si>
  <si>
    <t xml:space="preserve">Refund Rate  </t>
  </si>
  <si>
    <t>Min Refund Count</t>
  </si>
  <si>
    <t>Average Monthly Refund Count</t>
  </si>
  <si>
    <t>Global Summary</t>
  </si>
  <si>
    <t>Direct</t>
  </si>
  <si>
    <t>Email</t>
  </si>
  <si>
    <t>Affiliate</t>
  </si>
  <si>
    <t>Social Media</t>
  </si>
  <si>
    <t>Order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</si>
</sst>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44" fontId="0" fillId="0" borderId="0" xfId="1" applyFont="1"/>
    <xf numFmtId="0" fontId="2" fillId="0" borderId="0" xfId="0" applyFont="1"/>
    <xf numFmtId="10" fontId="0" fillId="0" borderId="0" xfId="2" applyNumberFormat="1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2" borderId="1" xfId="0" applyFont="1" applyFill="1" applyBorder="1"/>
    <xf numFmtId="10" fontId="0" fillId="0" borderId="0" xfId="0" applyNumberFormat="1"/>
    <xf numFmtId="44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165" fontId="0" fillId="0" borderId="0" xfId="2" applyNumberFormat="1" applyFont="1"/>
    <xf numFmtId="0" fontId="2" fillId="2" borderId="0" xfId="0" applyFont="1" applyFill="1"/>
    <xf numFmtId="1" fontId="2" fillId="2" borderId="1" xfId="0" applyNumberFormat="1" applyFont="1" applyFill="1" applyBorder="1"/>
    <xf numFmtId="164" fontId="2" fillId="2" borderId="1" xfId="0" applyNumberFormat="1" applyFont="1" applyFill="1" applyBorder="1"/>
    <xf numFmtId="165" fontId="0" fillId="0" borderId="0" xfId="0" applyNumberFormat="1"/>
    <xf numFmtId="10" fontId="2" fillId="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left" indent="1"/>
    </xf>
    <xf numFmtId="9" fontId="2" fillId="2" borderId="1" xfId="2" applyFont="1" applyFill="1" applyBorder="1"/>
    <xf numFmtId="165" fontId="2" fillId="2" borderId="1" xfId="2" applyNumberFormat="1" applyFont="1" applyFill="1" applyBorder="1"/>
    <xf numFmtId="165" fontId="2" fillId="2" borderId="0" xfId="2" applyNumberFormat="1" applyFont="1" applyFill="1" applyBorder="1"/>
    <xf numFmtId="2" fontId="2" fillId="2" borderId="1" xfId="0" applyNumberFormat="1" applyFont="1" applyFill="1" applyBorder="1"/>
    <xf numFmtId="44" fontId="2" fillId="2" borderId="1" xfId="2" applyNumberFormat="1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16">
    <dxf>
      <numFmt numFmtId="165" formatCode="0.0%"/>
    </dxf>
    <dxf>
      <numFmt numFmtId="14" formatCode="0.00%"/>
    </dxf>
    <dxf>
      <numFmt numFmtId="14" formatCode="0.00%"/>
    </dxf>
    <dxf>
      <numFmt numFmtId="164" formatCode="_(&quot;$&quot;* #,##0_);_(&quot;$&quot;* \(#,##0\);_(&quot;$&quot;* &quot;-&quot;??_);_(@_)"/>
    </dxf>
    <dxf>
      <numFmt numFmtId="34" formatCode="_(&quot;$&quot;* #,##0.00_);_(&quot;$&quot;* \(#,##0.00\);_(&quot;$&quot;* &quot;-&quot;??_);_(@_)"/>
    </dxf>
    <dxf>
      <numFmt numFmtId="14" formatCode="0.00%"/>
    </dxf>
    <dxf>
      <numFmt numFmtId="164" formatCode="_(&quot;$&quot;* #,##0_);_(&quot;$&quot;* \(#,##0\);_(&quot;$&quot;* &quot;-&quot;??_);_(@_)"/>
    </dxf>
    <dxf>
      <numFmt numFmtId="34" formatCode="_(&quot;$&quot;* #,##0.00_);_(&quot;$&quot;* \(#,##0.00\);_(&quot;$&quot;* &quot;-&quot;??_);_(@_)"/>
    </dxf>
    <dxf>
      <numFmt numFmtId="14" formatCode="0.00%"/>
    </dxf>
    <dxf>
      <numFmt numFmtId="14" formatCode="0.00%"/>
    </dxf>
    <dxf>
      <numFmt numFmtId="14" formatCode="0.00%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 Tarantino" refreshedDate="45108.583519444444" createdVersion="8" refreshedVersion="8" minRefreshableVersion="3" recordCount="4" xr:uid="{B51C32AA-4017-4628-A90E-CBA4DB4EDA73}">
  <cacheSource type="worksheet">
    <worksheetSource ref="A2:E6" sheet="Q1A Quarterly Macbook Sales"/>
  </cacheSource>
  <cacheFields count="5"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Region" numFmtId="0">
      <sharedItems/>
    </cacheField>
    <cacheField name="Order Count" numFmtId="0">
      <sharedItems containsSemiMixedTypes="0" containsString="0" containsNumber="1" containsInteger="1" minValue="309" maxValue="419" count="4">
        <n v="386"/>
        <n v="419"/>
        <n v="323"/>
        <n v="309"/>
      </sharedItems>
    </cacheField>
    <cacheField name="Revenue" numFmtId="44">
      <sharedItems containsSemiMixedTypes="0" containsString="0" containsNumber="1" minValue="497116.2" maxValue="662409.48"/>
    </cacheField>
    <cacheField name="AOV" numFmtId="44">
      <sharedItems containsSemiMixedTypes="0" containsString="0" containsNumber="1" minValue="1575.1" maxValue="1627.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 Tarantino" refreshedDate="45108.615744444447" createdVersion="8" refreshedVersion="8" minRefreshableVersion="3" recordCount="12" xr:uid="{52F0E7BE-8394-422A-B175-666D754EA18B}">
  <cacheSource type="worksheet">
    <worksheetSource ref="A2:E14" sheet="Q1B Monthly Macbook Sales"/>
  </cacheSource>
  <cacheFields count="5"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Region" numFmtId="0">
      <sharedItems/>
    </cacheField>
    <cacheField name="Order Count" numFmtId="0">
      <sharedItems containsSemiMixedTypes="0" containsString="0" containsNumber="1" containsInteger="1" minValue="72" maxValue="152"/>
    </cacheField>
    <cacheField name="Revenue" numFmtId="44">
      <sharedItems containsSemiMixedTypes="0" containsString="0" containsNumber="1" minValue="114608.15" maxValue="241578.67"/>
    </cacheField>
    <cacheField name="AOV" numFmtId="44">
      <sharedItems containsSemiMixedTypes="0" containsString="0" containsNumber="1" minValue="1539.77" maxValue="1644.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 Tarantino" refreshedDate="45108.623751388892" createdVersion="8" refreshedVersion="8" minRefreshableVersion="3" recordCount="12" xr:uid="{C2908943-F5E9-41C9-AF38-647927C2885D}">
  <cacheSource type="worksheet">
    <worksheetSource ref="A2:D14" sheet="Q2A Monthly Refund Rates 2020"/>
  </cacheSource>
  <cacheFields count="4"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Order Count" numFmtId="0">
      <sharedItems containsSemiMixedTypes="0" containsString="0" containsNumber="1" containsInteger="1" minValue="1338" maxValue="2727"/>
    </cacheField>
    <cacheField name="Refund Count" numFmtId="0">
      <sharedItems containsSemiMixedTypes="0" containsString="0" containsNumber="1" containsInteger="1" minValue="38" maxValue="92"/>
    </cacheField>
    <cacheField name="Refund Rate" numFmtId="10">
      <sharedItems containsSemiMixedTypes="0" containsString="0" containsNumber="1" minValue="2.5226390685640299E-2" maxValue="3.9493670886075902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 Tarantino" refreshedDate="45108.648745254628" createdVersion="8" refreshedVersion="8" minRefreshableVersion="3" recordCount="4" xr:uid="{A6C632C8-90F6-41BA-B01C-D976697A8112}">
  <cacheSource type="worksheet">
    <worksheetSource ref="A2:C6" sheet="Q4A Acct Creation Channel &amp; AOV"/>
  </cacheSource>
  <cacheFields count="3">
    <cacheField name="Account Creation Method" numFmtId="0">
      <sharedItems count="4">
        <s v="desktop"/>
        <s v="mobile"/>
        <s v="tablet"/>
        <s v="tv"/>
      </sharedItems>
    </cacheField>
    <cacheField name="Order Count" numFmtId="0">
      <sharedItems containsSemiMixedTypes="0" containsString="0" containsNumber="1" containsInteger="1" minValue="3" maxValue="2428"/>
    </cacheField>
    <cacheField name="AOV" numFmtId="44">
      <sharedItems containsSemiMixedTypes="0" containsString="0" containsNumber="1" minValue="120" maxValue="237.877537067544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 Tarantino" refreshedDate="45108.655005787034" createdVersion="8" refreshedVersion="8" minRefreshableVersion="3" recordCount="16" xr:uid="{5E6F2CAB-4CE6-4F9E-A52B-5B7F9C1D0CEB}">
  <cacheSource type="worksheet">
    <worksheetSource ref="A2:E18" sheet="Q6 Marketing Channels by Region"/>
  </cacheSource>
  <cacheFields count="5">
    <cacheField name="Region" numFmtId="0">
      <sharedItems count="4">
        <s v="APAC"/>
        <s v="EMEA"/>
        <s v="LATAM"/>
        <s v="NA"/>
      </sharedItems>
    </cacheField>
    <cacheField name="Marketing Channel" numFmtId="0">
      <sharedItems count="4">
        <s v="direct"/>
        <s v="email"/>
        <s v="affiliate"/>
        <s v="social media"/>
      </sharedItems>
    </cacheField>
    <cacheField name="Total Revenue" numFmtId="164">
      <sharedItems containsSemiMixedTypes="0" containsString="0" containsNumber="1" minValue="7649.63" maxValue="8453401.9900007099"/>
    </cacheField>
    <cacheField name="Order Count" numFmtId="0">
      <sharedItems containsSemiMixedTypes="0" containsString="0" containsNumber="1" containsInteger="1" minValue="37" maxValue="30793"/>
    </cacheField>
    <cacheField name="AOV" numFmtId="44">
      <sharedItems containsSemiMixedTypes="0" containsString="0" containsNumber="1" minValue="131.492373913043" maxValue="347.550463692038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 Tarantino" refreshedDate="45108.6951625" createdVersion="8" refreshedVersion="8" minRefreshableVersion="3" recordCount="56" xr:uid="{B8278B39-7C5E-420F-9C9B-5DCF7478FEE6}">
  <cacheSource type="worksheet">
    <worksheetSource ref="A2:F58" sheet="Q8 Refunds by Brand &amp; Month"/>
  </cacheSource>
  <cacheFields count="7">
    <cacheField name="Month Int" numFmtId="0">
      <sharedItems containsSemiMixedTypes="0" containsString="0" containsNumber="1" containsInteger="1" minValue="1" maxValue="12"/>
    </cacheField>
    <cacheField name="Brand" numFmtId="0">
      <sharedItems count="5">
        <s v="Apple"/>
        <s v="Generic"/>
        <s v="IBM"/>
        <s v="Samsung"/>
        <s v="Bose"/>
      </sharedItems>
    </cacheField>
    <cacheField name="Redund Count" numFmtId="0">
      <sharedItems containsSemiMixedTypes="0" containsString="0" containsNumber="1" containsInteger="1" minValue="0" maxValue="60"/>
    </cacheField>
    <cacheField name="Total Orders" numFmtId="0">
      <sharedItems containsSemiMixedTypes="0" containsString="0" containsNumber="1" containsInteger="1" minValue="1" maxValue="1483"/>
    </cacheField>
    <cacheField name="Refund Rate" numFmtId="165">
      <sharedItems containsSemiMixedTypes="0" containsString="0" containsNumber="1" minValue="0" maxValue="9.4736842105263161E-2"/>
    </cacheField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Refund Rate " numFmtId="0" formula="'Redund Count'/'Total Orders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s v="NA"/>
    <x v="0"/>
    <n v="628153.62"/>
    <n v="1627.34"/>
  </r>
  <r>
    <x v="1"/>
    <s v="NA"/>
    <x v="1"/>
    <n v="662409.48"/>
    <n v="1580.93"/>
  </r>
  <r>
    <x v="2"/>
    <s v="NA"/>
    <x v="2"/>
    <n v="508756.98"/>
    <n v="1575.1"/>
  </r>
  <r>
    <x v="3"/>
    <s v="NA"/>
    <x v="3"/>
    <n v="497116.2"/>
    <n v="1608.7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s v="NA"/>
    <n v="97"/>
    <n v="159538.01"/>
    <n v="1644.72"/>
  </r>
  <r>
    <x v="1"/>
    <s v="NA"/>
    <n v="148"/>
    <n v="241578.67"/>
    <n v="1632.29"/>
  </r>
  <r>
    <x v="2"/>
    <s v="NA"/>
    <n v="141"/>
    <n v="227036.94"/>
    <n v="1610.19"/>
  </r>
  <r>
    <x v="3"/>
    <s v="NA"/>
    <n v="152"/>
    <n v="237704.56"/>
    <n v="1563.85"/>
  </r>
  <r>
    <x v="4"/>
    <s v="NA"/>
    <n v="147"/>
    <n v="235696.83"/>
    <n v="1603.38"/>
  </r>
  <r>
    <x v="5"/>
    <s v="NA"/>
    <n v="120"/>
    <n v="189008.09"/>
    <n v="1575.07"/>
  </r>
  <r>
    <x v="6"/>
    <s v="NA"/>
    <n v="122"/>
    <n v="187851.43"/>
    <n v="1539.77"/>
  </r>
  <r>
    <x v="7"/>
    <s v="NA"/>
    <n v="102"/>
    <n v="167641.62"/>
    <n v="1643.55"/>
  </r>
  <r>
    <x v="8"/>
    <s v="NA"/>
    <n v="99"/>
    <n v="153263.93"/>
    <n v="1548.12"/>
  </r>
  <r>
    <x v="9"/>
    <s v="NA"/>
    <n v="138"/>
    <n v="223048.79"/>
    <n v="1616.3"/>
  </r>
  <r>
    <x v="10"/>
    <s v="NA"/>
    <n v="99"/>
    <n v="159459.26"/>
    <n v="1610.7"/>
  </r>
  <r>
    <x v="11"/>
    <s v="NA"/>
    <n v="72"/>
    <n v="114608.15"/>
    <n v="1591.7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1338"/>
    <n v="38"/>
    <n v="2.8400597907324299E-2"/>
  </r>
  <r>
    <x v="1"/>
    <n v="1834"/>
    <n v="62"/>
    <n v="3.3805888767720803E-2"/>
  </r>
  <r>
    <x v="2"/>
    <n v="2372"/>
    <n v="71"/>
    <n v="2.99325463743676E-2"/>
  </r>
  <r>
    <x v="3"/>
    <n v="2568"/>
    <n v="71"/>
    <n v="2.7647975077881599E-2"/>
  </r>
  <r>
    <x v="4"/>
    <n v="2727"/>
    <n v="92"/>
    <n v="3.3736707004033702E-2"/>
  </r>
  <r>
    <x v="5"/>
    <n v="2294"/>
    <n v="73"/>
    <n v="3.1822144725370503E-2"/>
  </r>
  <r>
    <x v="6"/>
    <n v="1975"/>
    <n v="78"/>
    <n v="3.9493670886075902E-2"/>
  </r>
  <r>
    <x v="7"/>
    <n v="1932"/>
    <n v="63"/>
    <n v="3.2608695652173898E-2"/>
  </r>
  <r>
    <x v="8"/>
    <n v="1662"/>
    <n v="50"/>
    <n v="3.0084235860409099E-2"/>
  </r>
  <r>
    <x v="9"/>
    <n v="2413"/>
    <n v="83"/>
    <n v="3.4397016162453303E-2"/>
  </r>
  <r>
    <x v="10"/>
    <n v="1745"/>
    <n v="47"/>
    <n v="2.6934097421203399E-2"/>
  </r>
  <r>
    <x v="11"/>
    <n v="1546"/>
    <n v="39"/>
    <n v="2.5226390685640299E-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2428"/>
    <n v="237.87753706754401"/>
  </r>
  <r>
    <x v="1"/>
    <n v="650"/>
    <n v="210.30310769230701"/>
  </r>
  <r>
    <x v="2"/>
    <n v="27"/>
    <n v="136.07740740740701"/>
  </r>
  <r>
    <x v="3"/>
    <n v="3"/>
    <n v="12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  <n v="2195454.5900000101"/>
    <n v="7598"/>
    <n v="288.95164385364399"/>
  </r>
  <r>
    <x v="0"/>
    <x v="1"/>
    <n v="295841.00999999902"/>
    <n v="1558"/>
    <n v="190.007071290943"/>
  </r>
  <r>
    <x v="0"/>
    <x v="2"/>
    <n v="38086.230000000003"/>
    <n v="143"/>
    <n v="266.33727272727202"/>
  </r>
  <r>
    <x v="0"/>
    <x v="3"/>
    <n v="25586.09"/>
    <n v="112"/>
    <n v="228.44723214285699"/>
  </r>
  <r>
    <x v="1"/>
    <x v="0"/>
    <n v="5138337.4700000798"/>
    <n v="18801"/>
    <n v="273.330361721369"/>
  </r>
  <r>
    <x v="1"/>
    <x v="1"/>
    <n v="551648.599999998"/>
    <n v="3267"/>
    <n v="169.52937922556799"/>
  </r>
  <r>
    <x v="1"/>
    <x v="2"/>
    <n v="164080.12999999899"/>
    <n v="574"/>
    <n v="285.85388501742102"/>
  </r>
  <r>
    <x v="1"/>
    <x v="3"/>
    <n v="49671.019999999902"/>
    <n v="228"/>
    <n v="217.855350877192"/>
  </r>
  <r>
    <x v="2"/>
    <x v="0"/>
    <n v="985201.20999999903"/>
    <n v="3864"/>
    <n v="254.969257246376"/>
  </r>
  <r>
    <x v="2"/>
    <x v="1"/>
    <n v="151216.22999999899"/>
    <n v="1156"/>
    <n v="131.492373913043"/>
  </r>
  <r>
    <x v="2"/>
    <x v="2"/>
    <n v="18094.719999999899"/>
    <n v="77"/>
    <n v="234.99636363636299"/>
  </r>
  <r>
    <x v="2"/>
    <x v="3"/>
    <n v="7649.63"/>
    <n v="37"/>
    <n v="206.74675675675601"/>
  </r>
  <r>
    <x v="3"/>
    <x v="0"/>
    <n v="8453401.9900007099"/>
    <n v="30793"/>
    <n v="274.52349527489798"/>
  </r>
  <r>
    <x v="3"/>
    <x v="1"/>
    <n v="1413306.2199999699"/>
    <n v="7730"/>
    <n v="182.83392238033599"/>
  </r>
  <r>
    <x v="3"/>
    <x v="2"/>
    <n v="397250.18"/>
    <n v="1143"/>
    <n v="347.55046369203802"/>
  </r>
  <r>
    <x v="3"/>
    <x v="3"/>
    <n v="139453.84999999899"/>
    <n v="607"/>
    <n v="229.742751235584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n v="1"/>
    <x v="0"/>
    <n v="23"/>
    <n v="702"/>
    <n v="3.2763532763532763E-2"/>
    <x v="0"/>
  </r>
  <r>
    <n v="1"/>
    <x v="1"/>
    <n v="10"/>
    <n v="296"/>
    <n v="3.3783783783783786E-2"/>
    <x v="0"/>
  </r>
  <r>
    <n v="1"/>
    <x v="2"/>
    <n v="3"/>
    <n v="44"/>
    <n v="6.8181818181818177E-2"/>
    <x v="0"/>
  </r>
  <r>
    <n v="1"/>
    <x v="3"/>
    <n v="2"/>
    <n v="296"/>
    <n v="6.7567567567567571E-3"/>
    <x v="0"/>
  </r>
  <r>
    <n v="2"/>
    <x v="0"/>
    <n v="35"/>
    <n v="991"/>
    <n v="3.5317860746720484E-2"/>
    <x v="1"/>
  </r>
  <r>
    <n v="2"/>
    <x v="1"/>
    <n v="16"/>
    <n v="423"/>
    <n v="3.7825059101654845E-2"/>
    <x v="1"/>
  </r>
  <r>
    <n v="2"/>
    <x v="3"/>
    <n v="9"/>
    <n v="371"/>
    <n v="2.4258760107816711E-2"/>
    <x v="1"/>
  </r>
  <r>
    <n v="2"/>
    <x v="2"/>
    <n v="2"/>
    <n v="49"/>
    <n v="4.0816326530612242E-2"/>
    <x v="1"/>
  </r>
  <r>
    <n v="3"/>
    <x v="0"/>
    <n v="38"/>
    <n v="1217"/>
    <n v="3.1224322103533278E-2"/>
    <x v="2"/>
  </r>
  <r>
    <n v="3"/>
    <x v="1"/>
    <n v="16"/>
    <n v="545"/>
    <n v="2.9357798165137616E-2"/>
    <x v="2"/>
  </r>
  <r>
    <n v="3"/>
    <x v="2"/>
    <n v="9"/>
    <n v="95"/>
    <n v="9.4736842105263161E-2"/>
    <x v="2"/>
  </r>
  <r>
    <n v="3"/>
    <x v="3"/>
    <n v="8"/>
    <n v="514"/>
    <n v="1.556420233463035E-2"/>
    <x v="2"/>
  </r>
  <r>
    <n v="3"/>
    <x v="4"/>
    <n v="0"/>
    <n v="1"/>
    <n v="0"/>
    <x v="2"/>
  </r>
  <r>
    <n v="4"/>
    <x v="0"/>
    <n v="37"/>
    <n v="1382"/>
    <n v="2.6772793053545588E-2"/>
    <x v="3"/>
  </r>
  <r>
    <n v="4"/>
    <x v="1"/>
    <n v="20"/>
    <n v="551"/>
    <n v="3.6297640653357534E-2"/>
    <x v="3"/>
  </r>
  <r>
    <n v="4"/>
    <x v="3"/>
    <n v="8"/>
    <n v="546"/>
    <n v="1.4652014652014652E-2"/>
    <x v="3"/>
  </r>
  <r>
    <n v="4"/>
    <x v="2"/>
    <n v="6"/>
    <n v="88"/>
    <n v="6.8181818181818177E-2"/>
    <x v="3"/>
  </r>
  <r>
    <n v="4"/>
    <x v="4"/>
    <n v="0"/>
    <n v="1"/>
    <n v="0"/>
    <x v="3"/>
  </r>
  <r>
    <n v="5"/>
    <x v="0"/>
    <n v="60"/>
    <n v="1483"/>
    <n v="4.0458530006743092E-2"/>
    <x v="4"/>
  </r>
  <r>
    <n v="5"/>
    <x v="1"/>
    <n v="22"/>
    <n v="575"/>
    <n v="3.826086956521739E-2"/>
    <x v="4"/>
  </r>
  <r>
    <n v="5"/>
    <x v="2"/>
    <n v="6"/>
    <n v="96"/>
    <n v="6.25E-2"/>
    <x v="4"/>
  </r>
  <r>
    <n v="5"/>
    <x v="3"/>
    <n v="4"/>
    <n v="570"/>
    <n v="7.0175438596491229E-3"/>
    <x v="4"/>
  </r>
  <r>
    <n v="5"/>
    <x v="4"/>
    <n v="0"/>
    <n v="3"/>
    <n v="0"/>
    <x v="4"/>
  </r>
  <r>
    <n v="6"/>
    <x v="0"/>
    <n v="42"/>
    <n v="1254"/>
    <n v="3.3492822966507178E-2"/>
    <x v="5"/>
  </r>
  <r>
    <n v="6"/>
    <x v="1"/>
    <n v="22"/>
    <n v="479"/>
    <n v="4.5929018789144051E-2"/>
    <x v="5"/>
  </r>
  <r>
    <n v="6"/>
    <x v="2"/>
    <n v="5"/>
    <n v="62"/>
    <n v="8.0645161290322578E-2"/>
    <x v="5"/>
  </r>
  <r>
    <n v="6"/>
    <x v="3"/>
    <n v="4"/>
    <n v="499"/>
    <n v="8.0160320641282558E-3"/>
    <x v="5"/>
  </r>
  <r>
    <n v="7"/>
    <x v="0"/>
    <n v="45"/>
    <n v="1074"/>
    <n v="4.189944134078212E-2"/>
    <x v="6"/>
  </r>
  <r>
    <n v="7"/>
    <x v="1"/>
    <n v="24"/>
    <n v="440"/>
    <n v="5.4545454545454543E-2"/>
    <x v="6"/>
  </r>
  <r>
    <n v="7"/>
    <x v="2"/>
    <n v="5"/>
    <n v="67"/>
    <n v="7.4626865671641784E-2"/>
    <x v="6"/>
  </r>
  <r>
    <n v="7"/>
    <x v="3"/>
    <n v="4"/>
    <n v="394"/>
    <n v="1.015228426395939E-2"/>
    <x v="6"/>
  </r>
  <r>
    <n v="8"/>
    <x v="0"/>
    <n v="41"/>
    <n v="1064"/>
    <n v="3.8533834586466163E-2"/>
    <x v="7"/>
  </r>
  <r>
    <n v="8"/>
    <x v="1"/>
    <n v="15"/>
    <n v="409"/>
    <n v="3.6674816625916873E-2"/>
    <x v="7"/>
  </r>
  <r>
    <n v="8"/>
    <x v="3"/>
    <n v="4"/>
    <n v="383"/>
    <n v="1.0443864229765013E-2"/>
    <x v="7"/>
  </r>
  <r>
    <n v="8"/>
    <x v="2"/>
    <n v="3"/>
    <n v="73"/>
    <n v="4.1095890410958902E-2"/>
    <x v="7"/>
  </r>
  <r>
    <n v="8"/>
    <x v="4"/>
    <n v="0"/>
    <n v="3"/>
    <n v="0"/>
    <x v="7"/>
  </r>
  <r>
    <n v="9"/>
    <x v="0"/>
    <n v="27"/>
    <n v="846"/>
    <n v="3.1914893617021274E-2"/>
    <x v="8"/>
  </r>
  <r>
    <n v="9"/>
    <x v="1"/>
    <n v="14"/>
    <n v="380"/>
    <n v="3.6842105263157891E-2"/>
    <x v="8"/>
  </r>
  <r>
    <n v="9"/>
    <x v="3"/>
    <n v="6"/>
    <n v="381"/>
    <n v="1.5748031496062992E-2"/>
    <x v="8"/>
  </r>
  <r>
    <n v="9"/>
    <x v="2"/>
    <n v="3"/>
    <n v="52"/>
    <n v="5.7692307692307696E-2"/>
    <x v="8"/>
  </r>
  <r>
    <n v="9"/>
    <x v="4"/>
    <n v="0"/>
    <n v="3"/>
    <n v="0"/>
    <x v="8"/>
  </r>
  <r>
    <n v="10"/>
    <x v="0"/>
    <n v="50"/>
    <n v="1255"/>
    <n v="3.9840637450199202E-2"/>
    <x v="9"/>
  </r>
  <r>
    <n v="10"/>
    <x v="1"/>
    <n v="26"/>
    <n v="526"/>
    <n v="4.9429657794676805E-2"/>
    <x v="9"/>
  </r>
  <r>
    <n v="10"/>
    <x v="3"/>
    <n v="5"/>
    <n v="554"/>
    <n v="9.0252707581227436E-3"/>
    <x v="9"/>
  </r>
  <r>
    <n v="10"/>
    <x v="2"/>
    <n v="2"/>
    <n v="77"/>
    <n v="2.5974025974025976E-2"/>
    <x v="9"/>
  </r>
  <r>
    <n v="10"/>
    <x v="4"/>
    <n v="0"/>
    <n v="1"/>
    <n v="0"/>
    <x v="9"/>
  </r>
  <r>
    <n v="11"/>
    <x v="0"/>
    <n v="24"/>
    <n v="929"/>
    <n v="2.5834230355220669E-2"/>
    <x v="10"/>
  </r>
  <r>
    <n v="11"/>
    <x v="1"/>
    <n v="17"/>
    <n v="401"/>
    <n v="4.2394014962593519E-2"/>
    <x v="10"/>
  </r>
  <r>
    <n v="11"/>
    <x v="2"/>
    <n v="3"/>
    <n v="52"/>
    <n v="5.7692307692307696E-2"/>
    <x v="10"/>
  </r>
  <r>
    <n v="11"/>
    <x v="3"/>
    <n v="3"/>
    <n v="361"/>
    <n v="8.3102493074792248E-3"/>
    <x v="10"/>
  </r>
  <r>
    <n v="11"/>
    <x v="4"/>
    <n v="0"/>
    <n v="2"/>
    <n v="0"/>
    <x v="10"/>
  </r>
  <r>
    <n v="12"/>
    <x v="0"/>
    <n v="24"/>
    <n v="806"/>
    <n v="2.9776674937965261E-2"/>
    <x v="11"/>
  </r>
  <r>
    <n v="12"/>
    <x v="1"/>
    <n v="13"/>
    <n v="340"/>
    <n v="3.8235294117647062E-2"/>
    <x v="11"/>
  </r>
  <r>
    <n v="12"/>
    <x v="2"/>
    <n v="1"/>
    <n v="50"/>
    <n v="0.02"/>
    <x v="11"/>
  </r>
  <r>
    <n v="12"/>
    <x v="3"/>
    <n v="1"/>
    <n v="349"/>
    <n v="2.8653295128939827E-3"/>
    <x v="11"/>
  </r>
  <r>
    <n v="12"/>
    <x v="4"/>
    <n v="0"/>
    <n v="1"/>
    <n v="0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18C3F1-A69C-400D-8EF8-6AA424A5770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2:F17" firstHeaderRow="0" firstDataRow="1" firstDataCol="1"/>
  <pivotFields count="5"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>
      <items count="5">
        <item x="3"/>
        <item x="2"/>
        <item x="0"/>
        <item x="1"/>
        <item t="default"/>
      </items>
    </pivotField>
    <pivotField dataField="1" numFmtId="44" showAll="0"/>
    <pivotField dataField="1" numFmtId="44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Order Count (Q)" fld="2" baseField="0" baseItem="0"/>
    <dataField name="Order Count %" fld="2" showDataAs="percentOfTotal" baseField="0" baseItem="2" numFmtId="10"/>
    <dataField name="Revenue (Q)" fld="3" baseField="0" baseItem="0"/>
    <dataField name="Revenue %" fld="3" showDataAs="percentOfTotal" baseField="0" baseItem="0" numFmtId="10"/>
    <dataField name="AOV (Q)" fld="4" baseField="0" baseItem="0"/>
  </dataFields>
  <formats count="4">
    <format dxfId="15">
      <pivotArea collapsedLevelsAreSubtotals="1" fieldPosition="0">
        <references count="2">
          <reference field="4294967294" count="1" selected="0">
            <x v="2"/>
          </reference>
          <reference field="0" count="0"/>
        </references>
      </pivotArea>
    </format>
    <format dxfId="14">
      <pivotArea collapsedLevelsAreSubtotals="1" fieldPosition="0">
        <references count="2">
          <reference field="4294967294" count="1" selected="0">
            <x v="4"/>
          </reference>
          <reference field="0" count="0"/>
        </references>
      </pivotArea>
    </format>
    <format dxfId="13">
      <pivotArea field="0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  <format dxfId="12">
      <pivotArea field="0" grandRow="1" outline="0" collapsedLevelsAreSubtotals="1" axis="axisRow" fieldPosition="0">
        <references count="1">
          <reference field="4294967294" count="1" selected="0">
            <x v="4"/>
          </reference>
        </references>
      </pivotArea>
    </format>
  </formats>
  <conditionalFormats count="5">
    <conditionalFormat priority="4">
      <pivotAreas count="1">
        <pivotArea type="data" collapsedLevelsAreSubtotals="1" fieldPosition="0">
          <references count="2">
            <reference field="4294967294" count="1" selected="0">
              <x v="4"/>
            </reference>
            <reference field="0" count="4">
              <x v="0"/>
              <x v="1"/>
              <x v="2"/>
              <x v="3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2">
            <reference field="4294967294" count="1" selected="0">
              <x v="3"/>
            </reference>
            <reference field="0" count="4">
              <x v="0"/>
              <x v="1"/>
              <x v="2"/>
              <x v="3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0" count="4">
              <x v="0"/>
              <x v="1"/>
              <x v="2"/>
              <x v="3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0" count="4">
              <x v="0"/>
              <x v="1"/>
              <x v="2"/>
              <x v="3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F5D502-ABFE-4FDB-9C04-0960274579C8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8:F31" firstHeaderRow="0" firstDataRow="1" firstDataCol="1"/>
  <pivotFields count="5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  <pivotField dataField="1" numFmtId="44" showAll="0"/>
    <pivotField dataField="1" numFmtId="44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Order Count (M)" fld="2" baseField="0" baseItem="0"/>
    <dataField name="Order Count %" fld="2" showDataAs="percentOfCol" baseField="0" baseItem="0" numFmtId="10"/>
    <dataField name="Revenue (M)" fld="3" baseField="0" baseItem="0" numFmtId="164"/>
    <dataField name="Revenue (%)" fld="3" showDataAs="percentOfCol" baseField="0" baseItem="0" numFmtId="10"/>
    <dataField name="AOV (M)" fld="4" baseField="0" baseItem="0" numFmtId="164"/>
  </dataFields>
  <formats count="3">
    <format dxfId="11">
      <pivotArea outline="0" collapsedLevelsAreSubtotals="1" fieldPosition="0">
        <references count="1">
          <reference field="4294967294" count="3" selected="0">
            <x v="2"/>
            <x v="3"/>
            <x v="4"/>
          </reference>
        </references>
      </pivotArea>
    </format>
    <format dxfId="10">
      <pivotArea outline="0" fieldPosition="0">
        <references count="1">
          <reference field="4294967294" count="1">
            <x v="1"/>
          </reference>
        </references>
      </pivotArea>
    </format>
    <format dxfId="9">
      <pivotArea outline="0" fieldPosition="0">
        <references count="1">
          <reference field="4294967294" count="1">
            <x v="3"/>
          </reference>
        </references>
      </pivotArea>
    </format>
  </formats>
  <conditionalFormats count="5">
    <conditionalFormat priority="4">
      <pivotAreas count="1">
        <pivotArea type="data" collapsedLevelsAreSubtotals="1" fieldPosition="0">
          <references count="2">
            <reference field="4294967294" count="1" selected="0">
              <x v="4"/>
            </reference>
            <reference field="0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2">
            <reference field="4294967294" count="1" selected="0">
              <x v="3"/>
            </reference>
            <reference field="0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0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0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644622-C1D8-4E6B-95EB-1E88CEFCAB6D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7:D30" firstHeaderRow="0" firstDataRow="1" firstDataCol="1"/>
  <pivotFields count="4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dataField="1" showAll="0"/>
    <pivotField dataField="1" numFmtId="10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Order Count (M)" fld="1" baseField="0" baseItem="0"/>
    <dataField name="Refund Count (M)" fld="2" baseField="0" baseItem="0"/>
    <dataField name="Average of Refund Rate" fld="3" subtotal="average" baseField="0" baseItem="0" numFmtId="10"/>
  </dataFields>
  <formats count="1">
    <format dxfId="8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onditionalFormats count="2">
    <conditionalFormat priority="2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0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0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B08F16-BD35-443F-BF68-2528A4495D2B}" name="PivotTable6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:D16" firstHeaderRow="0" firstDataRow="1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numFmtId="44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Order Count " fld="1" baseField="0" baseItem="0"/>
    <dataField name="Order Count %" fld="1" showDataAs="percentOfCol" baseField="0" baseItem="0" numFmtId="10"/>
    <dataField name="AOV " fld="2" subtotal="average" baseField="0" baseItem="0" numFmtId="44"/>
  </dataFields>
  <formats count="1">
    <format dxfId="7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onditionalFormats count="3">
    <conditionalFormat priority="1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0" count="4">
              <x v="0"/>
              <x v="1"/>
              <x v="2"/>
              <x v="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0" count="4">
              <x v="0"/>
              <x v="1"/>
              <x v="2"/>
              <x v="3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95C498-87AD-41A2-BCB8-43AF29049B30}" name="PivotTable7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1:H42" firstHeaderRow="0" firstDataRow="1" firstDataCol="1"/>
  <pivotFields count="5">
    <pivotField axis="axisRow" showAll="0" sortType="de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axis="axisRow" showAll="0" sortType="descending">
      <items count="5">
        <item x="2"/>
        <item x="0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numFmtId="164" showAll="0"/>
    <pivotField dataField="1" showAll="0"/>
    <pivotField dataField="1" numFmtId="44" showAll="0"/>
  </pivotFields>
  <rowFields count="2">
    <field x="0"/>
    <field x="1"/>
  </rowFields>
  <rowItems count="21">
    <i>
      <x v="3"/>
    </i>
    <i r="1">
      <x v="1"/>
    </i>
    <i r="1">
      <x v="2"/>
    </i>
    <i r="1">
      <x/>
    </i>
    <i r="1">
      <x v="3"/>
    </i>
    <i>
      <x v="1"/>
    </i>
    <i r="1">
      <x v="1"/>
    </i>
    <i r="1">
      <x v="2"/>
    </i>
    <i r="1">
      <x/>
    </i>
    <i r="1">
      <x v="3"/>
    </i>
    <i>
      <x/>
    </i>
    <i r="1">
      <x v="1"/>
    </i>
    <i r="1">
      <x v="2"/>
    </i>
    <i r="1">
      <x/>
    </i>
    <i r="1">
      <x v="3"/>
    </i>
    <i>
      <x v="2"/>
    </i>
    <i r="1">
      <x v="1"/>
    </i>
    <i r="1">
      <x v="2"/>
    </i>
    <i r="1">
      <x/>
    </i>
    <i r="1">
      <x v="3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Revenue" fld="2" baseField="0" baseItem="0" numFmtId="164"/>
    <dataField name="Revenue %" fld="2" baseField="0" baseItem="0" numFmtId="10">
      <extLst>
        <ext xmlns:x14="http://schemas.microsoft.com/office/spreadsheetml/2009/9/main" uri="{E15A36E0-9728-4e99-A89B-3F7291B0FE68}">
          <x14:dataField pivotShowAs="percentOfParent"/>
        </ext>
      </extLst>
    </dataField>
    <dataField name="Global Revenue %" fld="2" showDataAs="percentOfTotal" baseField="0" baseItem="0" numFmtId="10"/>
    <dataField name="Order Count " fld="3" baseField="0" baseItem="0"/>
    <dataField name="Order Count %" fld="3" baseField="0" baseItem="0" numFmtId="10">
      <extLst>
        <ext xmlns:x14="http://schemas.microsoft.com/office/spreadsheetml/2009/9/main" uri="{E15A36E0-9728-4e99-A89B-3F7291B0FE68}">
          <x14:dataField pivotShowAs="percentOfParent"/>
        </ext>
      </extLst>
    </dataField>
    <dataField name="Global Order Count %" fld="3" showDataAs="percentOfTotal" baseField="0" baseItem="3" numFmtId="10"/>
    <dataField name="AOV " fld="4" subtotal="average" baseField="0" baseItem="0" numFmtId="44"/>
  </dataFields>
  <formats count="6">
    <format dxfId="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">
      <pivotArea outline="0" fieldPosition="0">
        <references count="1">
          <reference field="4294967294" count="1">
            <x v="4"/>
          </reference>
        </references>
      </pivotArea>
    </format>
    <format dxfId="4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3">
      <pivotArea dataOnly="0" outline="0" fieldPosition="0">
        <references count="1">
          <reference field="4294967294" count="1">
            <x v="2"/>
          </reference>
        </references>
      </pivotArea>
    </format>
    <format dxfId="2">
      <pivotArea outline="0" fieldPosition="0">
        <references count="1">
          <reference field="4294967294" count="1">
            <x v="2"/>
          </reference>
        </references>
      </pivotArea>
    </format>
    <format dxfId="1">
      <pivotArea outline="0" fieldPosition="0">
        <references count="1">
          <reference field="4294967294" count="1">
            <x v="5"/>
          </reference>
        </references>
      </pivotArea>
    </format>
  </formats>
  <conditionalFormats count="7">
    <conditionalFormat priority="1">
      <pivotAreas count="8">
        <pivotArea type="data" collapsedLevelsAreSubtotals="1" fieldPosition="0">
          <references count="2">
            <reference field="4294967294" count="1" selected="0">
              <x v="6"/>
            </reference>
            <reference field="0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6"/>
            </reference>
            <reference field="0" count="1" selected="0">
              <x v="3"/>
            </reference>
            <reference field="1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6"/>
            </reference>
            <reference field="0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6"/>
            </reference>
            <reference field="0" count="1" selected="0">
              <x v="1"/>
            </reference>
            <reference field="1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6"/>
            </reference>
            <reference field="0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6"/>
            </reference>
            <reference field="0" count="1" selected="0">
              <x v="0"/>
            </reference>
            <reference field="1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6"/>
            </reference>
            <reference field="0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6"/>
            </reference>
            <reference field="0" count="1" selected="0">
              <x v="2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  <conditionalFormat priority="2">
      <pivotAreas count="8">
        <pivotArea type="data" collapsedLevelsAreSubtotals="1" fieldPosition="0">
          <references count="2">
            <reference field="4294967294" count="1" selected="0">
              <x v="5"/>
            </reference>
            <reference field="0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5"/>
            </reference>
            <reference field="0" count="1" selected="0">
              <x v="3"/>
            </reference>
            <reference field="1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5"/>
            </reference>
            <reference field="0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5"/>
            </reference>
            <reference field="0" count="1" selected="0">
              <x v="1"/>
            </reference>
            <reference field="1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5"/>
            </reference>
            <reference field="0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5"/>
            </reference>
            <reference field="0" count="1" selected="0">
              <x v="0"/>
            </reference>
            <reference field="1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5"/>
            </reference>
            <reference field="0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5"/>
            </reference>
            <reference field="0" count="1" selected="0">
              <x v="2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  <conditionalFormat priority="3">
      <pivotAreas count="4">
        <pivotArea type="data" collapsedLevelsAreSubtotals="1" fieldPosition="0">
          <references count="3">
            <reference field="4294967294" count="1" selected="0">
              <x v="4"/>
            </reference>
            <reference field="0" count="1" selected="0">
              <x v="3"/>
            </reference>
            <reference field="1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4"/>
            </reference>
            <reference field="0" count="1" selected="0">
              <x v="1"/>
            </reference>
            <reference field="1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4"/>
            </reference>
            <reference field="0" count="1" selected="0">
              <x v="0"/>
            </reference>
            <reference field="1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4"/>
            </reference>
            <reference field="0" count="1" selected="0">
              <x v="2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  <conditionalFormat priority="4">
      <pivotAreas count="4">
        <pivotArea type="data" collapsedLevelsAreSubtotals="1" fieldPosition="0">
          <references count="3">
            <reference field="4294967294" count="1" selected="0">
              <x v="3"/>
            </reference>
            <reference field="0" count="1" selected="0">
              <x v="3"/>
            </reference>
            <reference field="1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0" count="1" selected="0">
              <x v="1"/>
            </reference>
            <reference field="1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0" count="1" selected="0">
              <x v="0"/>
            </reference>
            <reference field="1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0" count="1" selected="0">
              <x v="2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  <conditionalFormat priority="5">
      <pivotAreas count="8"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3"/>
            </reference>
            <reference field="1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1"/>
            </reference>
            <reference field="1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0"/>
            </reference>
            <reference field="1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2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  <conditionalFormat priority="6">
      <pivotAreas count="4"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3"/>
            </reference>
            <reference field="1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1"/>
            </reference>
            <reference field="1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0"/>
            </reference>
            <reference field="1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2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  <conditionalFormat priority="7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1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1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C30AB3-12DD-4C56-AE29-0A5D7941FD0D}" name="PivotTable8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2:K74" firstHeaderRow="0" firstDataRow="1" firstDataCol="1"/>
  <pivotFields count="7">
    <pivotField showAll="0"/>
    <pivotField axis="axisRow" showAll="0">
      <items count="6">
        <item x="0"/>
        <item x="4"/>
        <item x="1"/>
        <item x="2"/>
        <item x="3"/>
        <item t="default"/>
      </items>
    </pivotField>
    <pivotField dataField="1" showAll="0"/>
    <pivotField dataField="1" showAll="0"/>
    <pivotField numFmtId="165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dragToRow="0" dragToCol="0" dragToPage="0" showAll="0" defaultSubtotal="0"/>
  </pivotFields>
  <rowFields count="2">
    <field x="1"/>
    <field x="5"/>
  </rowFields>
  <rowItems count="6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 v="2"/>
    </i>
    <i r="1">
      <x v="3"/>
    </i>
    <i r="1">
      <x v="4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Orders " fld="3" baseField="0" baseItem="0"/>
    <dataField name="Refund Count " fld="2" baseField="0" baseItem="0"/>
    <dataField name="Refund Rate  " fld="6" baseField="0" baseItem="0" numFmtId="165"/>
  </dataFields>
  <formats count="1">
    <format dxfId="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onditionalFormats count="5">
    <conditionalFormat priority="1">
      <pivotAreas count="1">
        <pivotArea type="data" collapsedLevelsAreSubtotals="1" fieldPosition="0">
          <references count="3">
            <reference field="4294967294" count="1" selected="0">
              <x v="2"/>
            </reference>
            <reference field="1" count="1" selected="0">
              <x v="4"/>
            </reference>
            <reference field="5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2"/>
            </reference>
            <reference field="1" count="1" selected="0">
              <x v="3"/>
            </reference>
            <reference field="5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2"/>
            </reference>
            <reference field="1" count="1" selected="0">
              <x v="2"/>
            </reference>
            <reference field="5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2"/>
            </reference>
            <reference field="1" count="1" selected="0">
              <x v="1"/>
            </reference>
            <reference field="5" count="8">
              <x v="2"/>
              <x v="3"/>
              <x v="4"/>
              <x v="7"/>
              <x v="8"/>
              <x v="9"/>
              <x v="10"/>
              <x v="11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2"/>
            </reference>
            <reference field="1" count="1" selected="0">
              <x v="0"/>
            </reference>
            <reference field="5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B0923-F6D0-4F2C-ACBA-57325EC892BD}">
  <dimension ref="A1:I17"/>
  <sheetViews>
    <sheetView showGridLines="0" workbookViewId="0">
      <selection activeCell="C28" sqref="C28"/>
    </sheetView>
  </sheetViews>
  <sheetFormatPr defaultRowHeight="15" x14ac:dyDescent="0.25"/>
  <cols>
    <col min="1" max="1" width="13.140625" bestFit="1" customWidth="1"/>
    <col min="2" max="2" width="15.28515625" bestFit="1" customWidth="1"/>
    <col min="3" max="3" width="14" bestFit="1" customWidth="1"/>
    <col min="4" max="4" width="14.28515625" bestFit="1" customWidth="1"/>
    <col min="5" max="5" width="10.85546875" bestFit="1" customWidth="1"/>
    <col min="6" max="6" width="10.5703125" bestFit="1" customWidth="1"/>
    <col min="7" max="7" width="33.85546875" bestFit="1" customWidth="1"/>
    <col min="8" max="8" width="30.7109375" bestFit="1" customWidth="1"/>
    <col min="9" max="9" width="26.7109375" bestFit="1" customWidth="1"/>
    <col min="10" max="10" width="12.140625" bestFit="1" customWidth="1"/>
  </cols>
  <sheetData>
    <row r="1" spans="1:9" x14ac:dyDescent="0.25">
      <c r="A1" t="s">
        <v>94</v>
      </c>
    </row>
    <row r="2" spans="1:9" x14ac:dyDescent="0.25">
      <c r="A2" t="s">
        <v>54</v>
      </c>
      <c r="B2" t="s">
        <v>53</v>
      </c>
      <c r="C2" t="s">
        <v>51</v>
      </c>
      <c r="D2" t="s">
        <v>52</v>
      </c>
      <c r="E2" t="s">
        <v>0</v>
      </c>
      <c r="G2" s="7" t="s">
        <v>65</v>
      </c>
      <c r="H2" s="7"/>
    </row>
    <row r="3" spans="1:9" x14ac:dyDescent="0.25">
      <c r="A3">
        <v>1</v>
      </c>
      <c r="B3" t="s">
        <v>1</v>
      </c>
      <c r="C3">
        <v>386</v>
      </c>
      <c r="D3" s="11">
        <v>628153.62</v>
      </c>
      <c r="E3" s="11">
        <v>1627.34</v>
      </c>
      <c r="G3" s="7" t="s">
        <v>77</v>
      </c>
      <c r="H3" s="14">
        <f>AVERAGE(C3:C6)</f>
        <v>359.25</v>
      </c>
    </row>
    <row r="4" spans="1:9" x14ac:dyDescent="0.25">
      <c r="A4">
        <v>2</v>
      </c>
      <c r="B4" t="s">
        <v>1</v>
      </c>
      <c r="C4">
        <v>419</v>
      </c>
      <c r="D4" s="11">
        <v>662409.48</v>
      </c>
      <c r="E4" s="11">
        <v>1580.93</v>
      </c>
      <c r="G4" s="7" t="s">
        <v>78</v>
      </c>
      <c r="H4" s="15">
        <f>AVERAGE(D3:D6)</f>
        <v>574109.07000000007</v>
      </c>
    </row>
    <row r="5" spans="1:9" x14ac:dyDescent="0.25">
      <c r="A5">
        <v>3</v>
      </c>
      <c r="B5" t="s">
        <v>1</v>
      </c>
      <c r="C5">
        <v>323</v>
      </c>
      <c r="D5" s="11">
        <v>508756.98</v>
      </c>
      <c r="E5" s="11">
        <v>1575.1</v>
      </c>
      <c r="G5" s="7" t="s">
        <v>79</v>
      </c>
      <c r="H5" s="15">
        <f>AVERAGE(E3:E6)</f>
        <v>1598.04</v>
      </c>
    </row>
    <row r="6" spans="1:9" x14ac:dyDescent="0.25">
      <c r="A6">
        <v>4</v>
      </c>
      <c r="B6" t="s">
        <v>1</v>
      </c>
      <c r="C6">
        <v>309</v>
      </c>
      <c r="D6" s="11">
        <v>497116.2</v>
      </c>
      <c r="E6" s="11">
        <v>1608.79</v>
      </c>
    </row>
    <row r="12" spans="1:9" x14ac:dyDescent="0.25">
      <c r="A12" s="5" t="s">
        <v>55</v>
      </c>
      <c r="B12" t="s">
        <v>59</v>
      </c>
      <c r="C12" t="s">
        <v>57</v>
      </c>
      <c r="D12" t="s">
        <v>60</v>
      </c>
      <c r="E12" t="s">
        <v>58</v>
      </c>
      <c r="F12" t="s">
        <v>61</v>
      </c>
      <c r="G12" s="7" t="s">
        <v>62</v>
      </c>
      <c r="H12" s="7" t="s">
        <v>63</v>
      </c>
      <c r="I12" s="7" t="s">
        <v>64</v>
      </c>
    </row>
    <row r="13" spans="1:9" x14ac:dyDescent="0.25">
      <c r="A13" s="6">
        <v>1</v>
      </c>
      <c r="B13">
        <v>386</v>
      </c>
      <c r="C13" s="8">
        <v>0.2686151704940849</v>
      </c>
      <c r="D13" s="10">
        <v>628153.62</v>
      </c>
      <c r="E13" s="8">
        <v>0.27353409518508387</v>
      </c>
      <c r="F13" s="10">
        <v>1627.34</v>
      </c>
      <c r="G13" s="12">
        <f>(GETPIVOTDATA("Order Count (Q)",$A$12,"Quarter",1)-GETPIVOTDATA("Order Count (Q)",$A$12,"Quarter",4))/GETPIVOTDATA("Order Count (Q)",$A$12,"Quarter",4)</f>
        <v>0.24919093851132687</v>
      </c>
      <c r="H13" s="12">
        <f>(D13-D16)/D16</f>
        <v>0.26359515139518686</v>
      </c>
      <c r="I13" s="12">
        <f>(F13-F16)/F16</f>
        <v>1.1530404838418908E-2</v>
      </c>
    </row>
    <row r="14" spans="1:9" x14ac:dyDescent="0.25">
      <c r="A14" s="6">
        <v>2</v>
      </c>
      <c r="B14">
        <v>419</v>
      </c>
      <c r="C14" s="8">
        <v>0.29157967988865691</v>
      </c>
      <c r="D14" s="10">
        <v>662409.48</v>
      </c>
      <c r="E14" s="8">
        <v>0.28845106035339241</v>
      </c>
      <c r="F14" s="10">
        <v>1580.93</v>
      </c>
      <c r="G14" s="12">
        <f>(B14-B13)/B13</f>
        <v>8.549222797927461E-2</v>
      </c>
      <c r="H14" s="12">
        <f>(D14-D13)/D13</f>
        <v>5.4534207730905039E-2</v>
      </c>
      <c r="I14" s="12">
        <f>(F14-F13)/F13</f>
        <v>-2.8518932736858835E-2</v>
      </c>
    </row>
    <row r="15" spans="1:9" x14ac:dyDescent="0.25">
      <c r="A15" s="6">
        <v>3</v>
      </c>
      <c r="B15">
        <v>323</v>
      </c>
      <c r="C15" s="8">
        <v>0.22477383437717466</v>
      </c>
      <c r="D15" s="10">
        <v>508756.98</v>
      </c>
      <c r="E15" s="8">
        <v>0.22154195369183069</v>
      </c>
      <c r="F15" s="10">
        <v>1575.1</v>
      </c>
      <c r="G15" s="12">
        <f t="shared" ref="G15:G16" si="0">(B15-B14)/B14</f>
        <v>-0.22911694510739858</v>
      </c>
      <c r="H15" s="12">
        <f t="shared" ref="H15:H16" si="1">(D15-D14)/D14</f>
        <v>-0.23195999550006441</v>
      </c>
      <c r="I15" s="12">
        <f t="shared" ref="I15:I16" si="2">(F15-F14)/F14</f>
        <v>-3.687702807841052E-3</v>
      </c>
    </row>
    <row r="16" spans="1:9" x14ac:dyDescent="0.25">
      <c r="A16" s="6">
        <v>4</v>
      </c>
      <c r="B16">
        <v>309</v>
      </c>
      <c r="C16" s="8">
        <v>0.21503131524008351</v>
      </c>
      <c r="D16" s="10">
        <v>497116.2</v>
      </c>
      <c r="E16" s="8">
        <v>0.21647289076969292</v>
      </c>
      <c r="F16" s="10">
        <v>1608.79</v>
      </c>
      <c r="G16" s="12">
        <f t="shared" si="0"/>
        <v>-4.3343653250773995E-2</v>
      </c>
      <c r="H16" s="12">
        <f t="shared" si="1"/>
        <v>-2.2880826126454264E-2</v>
      </c>
      <c r="I16" s="12">
        <f t="shared" si="2"/>
        <v>2.1389118151228528E-2</v>
      </c>
    </row>
    <row r="17" spans="1:6" x14ac:dyDescent="0.25">
      <c r="A17" s="6" t="s">
        <v>56</v>
      </c>
      <c r="B17">
        <v>1437</v>
      </c>
      <c r="C17" s="8">
        <v>1</v>
      </c>
      <c r="D17" s="10">
        <v>2296436.2800000003</v>
      </c>
      <c r="E17" s="8">
        <v>1</v>
      </c>
      <c r="F17" s="10">
        <v>6392.16</v>
      </c>
    </row>
  </sheetData>
  <conditionalFormatting pivot="1" sqref="B13:B1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13:C16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{0A7DAF6B-D154-47A3-91AE-034B82CA1CDB}</x14:id>
        </ext>
      </extLst>
    </cfRule>
  </conditionalFormatting>
  <conditionalFormatting pivot="1" sqref="D13:D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E13:E16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{D2EAA12D-CA7A-4594-B3ED-2654BDB80E34}</x14:id>
        </ext>
      </extLst>
    </cfRule>
  </conditionalFormatting>
  <conditionalFormatting pivot="1" sqref="F13:F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:G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:H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:I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0A7DAF6B-D154-47A3-91AE-034B82CA1CD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C13:C16</xm:sqref>
        </x14:conditionalFormatting>
        <x14:conditionalFormatting xmlns:xm="http://schemas.microsoft.com/office/excel/2006/main" pivot="1">
          <x14:cfRule type="dataBar" id="{D2EAA12D-CA7A-4594-B3ED-2654BDB80E3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E13:E16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04080-1D14-423F-BFFF-69996EAEF04D}">
  <dimension ref="A1:J42"/>
  <sheetViews>
    <sheetView showGridLines="0" workbookViewId="0">
      <selection activeCell="I9" sqref="I9"/>
    </sheetView>
  </sheetViews>
  <sheetFormatPr defaultRowHeight="15" x14ac:dyDescent="0.25"/>
  <cols>
    <col min="1" max="1" width="15.85546875" bestFit="1" customWidth="1"/>
    <col min="2" max="2" width="12.5703125" bestFit="1" customWidth="1"/>
    <col min="3" max="3" width="13.85546875" bestFit="1" customWidth="1"/>
    <col min="4" max="4" width="18.85546875" bestFit="1" customWidth="1"/>
    <col min="5" max="5" width="12.28515625" bestFit="1" customWidth="1"/>
    <col min="6" max="6" width="14" bestFit="1" customWidth="1"/>
    <col min="7" max="7" width="20.42578125" bestFit="1" customWidth="1"/>
    <col min="8" max="8" width="12.28515625" bestFit="1" customWidth="1"/>
  </cols>
  <sheetData>
    <row r="1" spans="1:10" x14ac:dyDescent="0.25">
      <c r="A1" t="s">
        <v>111</v>
      </c>
      <c r="G1" s="15" t="s">
        <v>157</v>
      </c>
      <c r="H1" s="15" t="s">
        <v>58</v>
      </c>
      <c r="I1" s="15" t="s">
        <v>162</v>
      </c>
      <c r="J1" s="15" t="s">
        <v>76</v>
      </c>
    </row>
    <row r="2" spans="1:10" x14ac:dyDescent="0.25">
      <c r="A2" t="s">
        <v>53</v>
      </c>
      <c r="B2" t="s">
        <v>107</v>
      </c>
      <c r="C2" t="s">
        <v>108</v>
      </c>
      <c r="D2" t="s">
        <v>51</v>
      </c>
      <c r="E2" t="s">
        <v>0</v>
      </c>
      <c r="G2" s="15" t="s">
        <v>158</v>
      </c>
      <c r="H2" s="20">
        <f>SUM(B23,B28,B33,B38)/$B$42</f>
        <v>0.83760294778192335</v>
      </c>
      <c r="I2" s="20">
        <f>SUM(E23,E28,E33,E38)/$E$42</f>
        <v>0.78591288229842449</v>
      </c>
      <c r="J2" s="24">
        <f>AVERAGE(H23,H28,H33,H38)</f>
        <v>272.94368952407177</v>
      </c>
    </row>
    <row r="3" spans="1:10" x14ac:dyDescent="0.25">
      <c r="A3" t="s">
        <v>11</v>
      </c>
      <c r="B3" t="s">
        <v>12</v>
      </c>
      <c r="C3" s="11">
        <v>2195454.5900000101</v>
      </c>
      <c r="D3">
        <v>7598</v>
      </c>
      <c r="E3" s="1">
        <v>288.95164385364399</v>
      </c>
      <c r="G3" s="15" t="s">
        <v>159</v>
      </c>
      <c r="H3" s="20">
        <f t="shared" ref="H3:H5" si="0">SUM(B24,B29,B34,B39)/$B$42</f>
        <v>0.12045437638591786</v>
      </c>
      <c r="I3" s="20">
        <f t="shared" ref="I3:I5" si="1">SUM(E24,E29,E34,E39)/$E$42</f>
        <v>0.1764880032952322</v>
      </c>
      <c r="J3" s="24">
        <f t="shared" ref="J3:J5" si="2">AVERAGE(H24,H29,H34,H39)</f>
        <v>168.46568670247251</v>
      </c>
    </row>
    <row r="4" spans="1:10" x14ac:dyDescent="0.25">
      <c r="A4" t="s">
        <v>11</v>
      </c>
      <c r="B4" t="s">
        <v>13</v>
      </c>
      <c r="C4" s="11">
        <v>295841.00999999902</v>
      </c>
      <c r="D4">
        <v>1558</v>
      </c>
      <c r="E4" s="1">
        <v>190.007071290943</v>
      </c>
      <c r="G4" s="15" t="s">
        <v>160</v>
      </c>
      <c r="H4" s="20">
        <f t="shared" si="0"/>
        <v>3.0838126793853296E-2</v>
      </c>
      <c r="I4" s="20">
        <f t="shared" si="1"/>
        <v>2.4933065595716199E-2</v>
      </c>
      <c r="J4" s="24">
        <f t="shared" si="2"/>
        <v>283.68449626827351</v>
      </c>
    </row>
    <row r="5" spans="1:10" x14ac:dyDescent="0.25">
      <c r="A5" t="s">
        <v>11</v>
      </c>
      <c r="B5" t="s">
        <v>14</v>
      </c>
      <c r="C5" s="11">
        <v>38086.230000000003</v>
      </c>
      <c r="D5">
        <v>143</v>
      </c>
      <c r="E5" s="1">
        <v>266.33727272727202</v>
      </c>
      <c r="G5" s="15" t="s">
        <v>161</v>
      </c>
      <c r="H5" s="20">
        <f t="shared" si="0"/>
        <v>1.1104549038305805E-2</v>
      </c>
      <c r="I5" s="20">
        <f t="shared" si="1"/>
        <v>1.2666048810627124E-2</v>
      </c>
      <c r="J5" s="24">
        <f t="shared" si="2"/>
        <v>220.69802275309723</v>
      </c>
    </row>
    <row r="6" spans="1:10" x14ac:dyDescent="0.25">
      <c r="A6" t="s">
        <v>11</v>
      </c>
      <c r="B6" t="s">
        <v>15</v>
      </c>
      <c r="C6" s="11">
        <v>25586.09</v>
      </c>
      <c r="D6">
        <v>112</v>
      </c>
      <c r="E6" s="1">
        <v>228.44723214285699</v>
      </c>
    </row>
    <row r="7" spans="1:10" x14ac:dyDescent="0.25">
      <c r="A7" t="s">
        <v>16</v>
      </c>
      <c r="B7" t="s">
        <v>12</v>
      </c>
      <c r="C7" s="11">
        <v>5138337.4700000798</v>
      </c>
      <c r="D7">
        <v>18801</v>
      </c>
      <c r="E7" s="1">
        <v>273.330361721369</v>
      </c>
    </row>
    <row r="8" spans="1:10" x14ac:dyDescent="0.25">
      <c r="A8" t="s">
        <v>16</v>
      </c>
      <c r="B8" t="s">
        <v>13</v>
      </c>
      <c r="C8" s="11">
        <v>551648.599999998</v>
      </c>
      <c r="D8">
        <v>3267</v>
      </c>
      <c r="E8" s="1">
        <v>169.52937922556799</v>
      </c>
    </row>
    <row r="9" spans="1:10" x14ac:dyDescent="0.25">
      <c r="A9" t="s">
        <v>16</v>
      </c>
      <c r="B9" t="s">
        <v>14</v>
      </c>
      <c r="C9" s="11">
        <v>164080.12999999899</v>
      </c>
      <c r="D9">
        <v>574</v>
      </c>
      <c r="E9" s="1">
        <v>285.85388501742102</v>
      </c>
    </row>
    <row r="10" spans="1:10" x14ac:dyDescent="0.25">
      <c r="A10" t="s">
        <v>16</v>
      </c>
      <c r="B10" t="s">
        <v>15</v>
      </c>
      <c r="C10" s="11">
        <v>49671.019999999902</v>
      </c>
      <c r="D10">
        <v>228</v>
      </c>
      <c r="E10" s="1">
        <v>217.855350877192</v>
      </c>
    </row>
    <row r="11" spans="1:10" x14ac:dyDescent="0.25">
      <c r="A11" t="s">
        <v>17</v>
      </c>
      <c r="B11" t="s">
        <v>12</v>
      </c>
      <c r="C11" s="11">
        <v>985201.20999999903</v>
      </c>
      <c r="D11">
        <v>3864</v>
      </c>
      <c r="E11" s="1">
        <v>254.969257246376</v>
      </c>
    </row>
    <row r="12" spans="1:10" x14ac:dyDescent="0.25">
      <c r="A12" t="s">
        <v>17</v>
      </c>
      <c r="B12" t="s">
        <v>13</v>
      </c>
      <c r="C12" s="11">
        <v>151216.22999999899</v>
      </c>
      <c r="D12">
        <v>1156</v>
      </c>
      <c r="E12" s="1">
        <v>131.492373913043</v>
      </c>
    </row>
    <row r="13" spans="1:10" x14ac:dyDescent="0.25">
      <c r="A13" t="s">
        <v>17</v>
      </c>
      <c r="B13" t="s">
        <v>14</v>
      </c>
      <c r="C13" s="11">
        <v>18094.719999999899</v>
      </c>
      <c r="D13">
        <v>77</v>
      </c>
      <c r="E13" s="1">
        <v>234.99636363636299</v>
      </c>
    </row>
    <row r="14" spans="1:10" x14ac:dyDescent="0.25">
      <c r="A14" t="s">
        <v>17</v>
      </c>
      <c r="B14" t="s">
        <v>15</v>
      </c>
      <c r="C14" s="11">
        <v>7649.63</v>
      </c>
      <c r="D14">
        <v>37</v>
      </c>
      <c r="E14" s="1">
        <v>206.74675675675601</v>
      </c>
    </row>
    <row r="15" spans="1:10" x14ac:dyDescent="0.25">
      <c r="A15" t="s">
        <v>1</v>
      </c>
      <c r="B15" t="s">
        <v>12</v>
      </c>
      <c r="C15" s="11">
        <v>8453401.9900007099</v>
      </c>
      <c r="D15">
        <v>30793</v>
      </c>
      <c r="E15" s="1">
        <v>274.52349527489798</v>
      </c>
    </row>
    <row r="16" spans="1:10" x14ac:dyDescent="0.25">
      <c r="A16" t="s">
        <v>1</v>
      </c>
      <c r="B16" t="s">
        <v>13</v>
      </c>
      <c r="C16" s="11">
        <v>1413306.2199999699</v>
      </c>
      <c r="D16">
        <v>7730</v>
      </c>
      <c r="E16" s="1">
        <v>182.83392238033599</v>
      </c>
    </row>
    <row r="17" spans="1:8" x14ac:dyDescent="0.25">
      <c r="A17" t="s">
        <v>1</v>
      </c>
      <c r="B17" t="s">
        <v>14</v>
      </c>
      <c r="C17" s="11">
        <v>397250.18</v>
      </c>
      <c r="D17">
        <v>1143</v>
      </c>
      <c r="E17" s="1">
        <v>347.55046369203802</v>
      </c>
    </row>
    <row r="18" spans="1:8" x14ac:dyDescent="0.25">
      <c r="A18" t="s">
        <v>1</v>
      </c>
      <c r="B18" t="s">
        <v>15</v>
      </c>
      <c r="C18" s="11">
        <v>139453.84999999899</v>
      </c>
      <c r="D18">
        <v>607</v>
      </c>
      <c r="E18" s="1">
        <v>229.742751235584</v>
      </c>
    </row>
    <row r="21" spans="1:8" x14ac:dyDescent="0.25">
      <c r="A21" s="5" t="s">
        <v>55</v>
      </c>
      <c r="B21" t="s">
        <v>52</v>
      </c>
      <c r="C21" t="s">
        <v>58</v>
      </c>
      <c r="D21" s="10" t="s">
        <v>109</v>
      </c>
      <c r="E21" t="s">
        <v>98</v>
      </c>
      <c r="F21" t="s">
        <v>57</v>
      </c>
      <c r="G21" t="s">
        <v>110</v>
      </c>
      <c r="H21" t="s">
        <v>99</v>
      </c>
    </row>
    <row r="22" spans="1:8" x14ac:dyDescent="0.25">
      <c r="A22" s="6" t="s">
        <v>1</v>
      </c>
      <c r="B22" s="10">
        <v>10403412.240000678</v>
      </c>
      <c r="C22" s="8">
        <v>1</v>
      </c>
      <c r="D22" s="8">
        <v>0.51953991210762196</v>
      </c>
      <c r="E22">
        <v>40273</v>
      </c>
      <c r="F22" s="8">
        <v>1</v>
      </c>
      <c r="G22" s="8">
        <v>0.51839408917722174</v>
      </c>
      <c r="H22" s="9">
        <v>258.66265814571398</v>
      </c>
    </row>
    <row r="23" spans="1:8" x14ac:dyDescent="0.25">
      <c r="A23" s="19" t="s">
        <v>12</v>
      </c>
      <c r="B23" s="10">
        <v>8453401.9900007099</v>
      </c>
      <c r="C23" s="8">
        <v>0.8125605133186723</v>
      </c>
      <c r="D23" s="8">
        <v>0.42215761767170717</v>
      </c>
      <c r="E23">
        <v>30793</v>
      </c>
      <c r="F23" s="8">
        <v>0.76460656022645446</v>
      </c>
      <c r="G23" s="8">
        <v>0.39636752136752135</v>
      </c>
      <c r="H23" s="9">
        <v>274.52349527489798</v>
      </c>
    </row>
    <row r="24" spans="1:8" x14ac:dyDescent="0.25">
      <c r="A24" s="19" t="s">
        <v>13</v>
      </c>
      <c r="B24" s="10">
        <v>1413306.2199999699</v>
      </c>
      <c r="C24" s="8">
        <v>0.1358502563770248</v>
      </c>
      <c r="D24" s="8">
        <v>7.0579630257917372E-2</v>
      </c>
      <c r="E24">
        <v>7730</v>
      </c>
      <c r="F24" s="8">
        <v>0.19194000943560202</v>
      </c>
      <c r="G24" s="8">
        <v>9.9500566368036253E-2</v>
      </c>
      <c r="H24" s="9">
        <v>182.83392238033599</v>
      </c>
    </row>
    <row r="25" spans="1:8" x14ac:dyDescent="0.25">
      <c r="A25" s="19" t="s">
        <v>14</v>
      </c>
      <c r="B25" s="10">
        <v>397250.18</v>
      </c>
      <c r="C25" s="8">
        <v>3.8184604323626622E-2</v>
      </c>
      <c r="D25" s="8">
        <v>1.9838425974161293E-2</v>
      </c>
      <c r="E25">
        <v>1143</v>
      </c>
      <c r="F25" s="8">
        <v>2.8381297643582548E-2</v>
      </c>
      <c r="G25" s="8">
        <v>1.4712696941612605E-2</v>
      </c>
      <c r="H25" s="9">
        <v>347.55046369203802</v>
      </c>
    </row>
    <row r="26" spans="1:8" x14ac:dyDescent="0.25">
      <c r="A26" s="19" t="s">
        <v>15</v>
      </c>
      <c r="B26" s="10">
        <v>139453.84999999899</v>
      </c>
      <c r="C26" s="8">
        <v>1.3404625980676307E-2</v>
      </c>
      <c r="D26" s="8">
        <v>6.964238203836114E-3</v>
      </c>
      <c r="E26">
        <v>607</v>
      </c>
      <c r="F26" s="8">
        <v>1.5072132694360986E-2</v>
      </c>
      <c r="G26" s="8">
        <v>7.8133045000514881E-3</v>
      </c>
      <c r="H26" s="9">
        <v>229.742751235584</v>
      </c>
    </row>
    <row r="27" spans="1:8" x14ac:dyDescent="0.25">
      <c r="A27" s="6" t="s">
        <v>16</v>
      </c>
      <c r="B27" s="10">
        <v>5903737.2200000761</v>
      </c>
      <c r="C27" s="8">
        <v>1</v>
      </c>
      <c r="D27" s="8">
        <v>0.29482895088901484</v>
      </c>
      <c r="E27">
        <v>22870</v>
      </c>
      <c r="F27" s="8">
        <v>1</v>
      </c>
      <c r="G27" s="8">
        <v>0.29438265884049014</v>
      </c>
      <c r="H27" s="9">
        <v>236.6422442103875</v>
      </c>
    </row>
    <row r="28" spans="1:8" x14ac:dyDescent="0.25">
      <c r="A28" s="19" t="s">
        <v>12</v>
      </c>
      <c r="B28" s="10">
        <v>5138337.4700000798</v>
      </c>
      <c r="C28" s="8">
        <v>0.87035335051718543</v>
      </c>
      <c r="D28" s="8">
        <v>0.25660536523572075</v>
      </c>
      <c r="E28">
        <v>18801</v>
      </c>
      <c r="F28" s="8">
        <v>0.8220813292522956</v>
      </c>
      <c r="G28" s="8">
        <v>0.24200648748841519</v>
      </c>
      <c r="H28" s="9">
        <v>273.330361721369</v>
      </c>
    </row>
    <row r="29" spans="1:8" x14ac:dyDescent="0.25">
      <c r="A29" s="19" t="s">
        <v>13</v>
      </c>
      <c r="B29" s="10">
        <v>551648.599999998</v>
      </c>
      <c r="C29" s="8">
        <v>9.3440574917728281E-2</v>
      </c>
      <c r="D29" s="8">
        <v>2.7548986673460223E-2</v>
      </c>
      <c r="E29">
        <v>3267</v>
      </c>
      <c r="F29" s="8">
        <v>0.14285089637079143</v>
      </c>
      <c r="G29" s="8">
        <v>4.2052826691380905E-2</v>
      </c>
      <c r="H29" s="9">
        <v>169.52937922556799</v>
      </c>
    </row>
    <row r="30" spans="1:8" x14ac:dyDescent="0.25">
      <c r="A30" s="19" t="s">
        <v>14</v>
      </c>
      <c r="B30" s="10">
        <v>164080.12999999899</v>
      </c>
      <c r="C30" s="8">
        <v>2.77925869471536E-2</v>
      </c>
      <c r="D30" s="8">
        <v>8.194059252121022E-3</v>
      </c>
      <c r="E30">
        <v>574</v>
      </c>
      <c r="F30" s="8">
        <v>2.5098382160034981E-2</v>
      </c>
      <c r="G30" s="8">
        <v>7.3885284728658221E-3</v>
      </c>
      <c r="H30" s="9">
        <v>285.85388501742102</v>
      </c>
    </row>
    <row r="31" spans="1:8" x14ac:dyDescent="0.25">
      <c r="A31" s="19" t="s">
        <v>15</v>
      </c>
      <c r="B31" s="10">
        <v>49671.019999999902</v>
      </c>
      <c r="C31" s="8">
        <v>8.4134876179328428E-3</v>
      </c>
      <c r="D31" s="8">
        <v>2.4805397277128565E-3</v>
      </c>
      <c r="E31">
        <v>228</v>
      </c>
      <c r="F31" s="8">
        <v>9.9693922168780057E-3</v>
      </c>
      <c r="G31" s="8">
        <v>2.9348161878282359E-3</v>
      </c>
      <c r="H31" s="9">
        <v>217.855350877192</v>
      </c>
    </row>
    <row r="32" spans="1:8" x14ac:dyDescent="0.25">
      <c r="A32" s="6" t="s">
        <v>11</v>
      </c>
      <c r="B32" s="10">
        <v>2554967.9200000088</v>
      </c>
      <c r="C32" s="8">
        <v>1</v>
      </c>
      <c r="D32" s="8">
        <v>0.12759350278274773</v>
      </c>
      <c r="E32">
        <v>9411</v>
      </c>
      <c r="F32" s="8">
        <v>1</v>
      </c>
      <c r="G32" s="8">
        <v>0.12113839975285759</v>
      </c>
      <c r="H32" s="9">
        <v>243.43580500367904</v>
      </c>
    </row>
    <row r="33" spans="1:8" x14ac:dyDescent="0.25">
      <c r="A33" s="19" t="s">
        <v>12</v>
      </c>
      <c r="B33" s="10">
        <v>2195454.5900000101</v>
      </c>
      <c r="C33" s="8">
        <v>0.85928851505892978</v>
      </c>
      <c r="D33" s="8">
        <v>0.1096396315373547</v>
      </c>
      <c r="E33">
        <v>7598</v>
      </c>
      <c r="F33" s="8">
        <v>0.80735309743916694</v>
      </c>
      <c r="G33" s="8">
        <v>9.7801462259293578E-2</v>
      </c>
      <c r="H33" s="9">
        <v>288.95164385364399</v>
      </c>
    </row>
    <row r="34" spans="1:8" x14ac:dyDescent="0.25">
      <c r="A34" s="19" t="s">
        <v>13</v>
      </c>
      <c r="B34" s="10">
        <v>295841.00999999902</v>
      </c>
      <c r="C34" s="8">
        <v>0.11579049884900237</v>
      </c>
      <c r="D34" s="8">
        <v>1.4774115337105931E-2</v>
      </c>
      <c r="E34">
        <v>1558</v>
      </c>
      <c r="F34" s="8">
        <v>0.16555095101476994</v>
      </c>
      <c r="G34" s="8">
        <v>2.0054577283492945E-2</v>
      </c>
      <c r="H34" s="9">
        <v>190.007071290943</v>
      </c>
    </row>
    <row r="35" spans="1:8" x14ac:dyDescent="0.25">
      <c r="A35" s="19" t="s">
        <v>14</v>
      </c>
      <c r="B35" s="10">
        <v>38086.230000000003</v>
      </c>
      <c r="C35" s="8">
        <v>1.4906735110787564E-2</v>
      </c>
      <c r="D35" s="8">
        <v>1.9020025478399562E-3</v>
      </c>
      <c r="E35">
        <v>143</v>
      </c>
      <c r="F35" s="8">
        <v>1.5194984592498141E-2</v>
      </c>
      <c r="G35" s="8">
        <v>1.8406961178045514E-3</v>
      </c>
      <c r="H35" s="9">
        <v>266.33727272727202</v>
      </c>
    </row>
    <row r="36" spans="1:8" x14ac:dyDescent="0.25">
      <c r="A36" s="19" t="s">
        <v>15</v>
      </c>
      <c r="B36" s="10">
        <v>25586.09</v>
      </c>
      <c r="C36" s="8">
        <v>1.0014250981280387E-2</v>
      </c>
      <c r="D36" s="8">
        <v>1.2777533604471333E-3</v>
      </c>
      <c r="E36">
        <v>112</v>
      </c>
      <c r="F36" s="8">
        <v>1.1900966953564978E-2</v>
      </c>
      <c r="G36" s="8">
        <v>1.441664092266502E-3</v>
      </c>
      <c r="H36" s="9">
        <v>228.44723214285699</v>
      </c>
    </row>
    <row r="37" spans="1:8" x14ac:dyDescent="0.25">
      <c r="A37" s="6" t="s">
        <v>17</v>
      </c>
      <c r="B37" s="10">
        <v>1162161.7899999977</v>
      </c>
      <c r="C37" s="8">
        <v>1</v>
      </c>
      <c r="D37" s="8">
        <v>5.8037634220615676E-2</v>
      </c>
      <c r="E37">
        <v>5134</v>
      </c>
      <c r="F37" s="8">
        <v>1</v>
      </c>
      <c r="G37" s="8">
        <v>6.6084852229430543E-2</v>
      </c>
      <c r="H37" s="9">
        <v>207.05118788813451</v>
      </c>
    </row>
    <row r="38" spans="1:8" x14ac:dyDescent="0.25">
      <c r="A38" s="19" t="s">
        <v>12</v>
      </c>
      <c r="B38" s="10">
        <v>985201.20999999903</v>
      </c>
      <c r="C38" s="8">
        <v>0.84773154519217242</v>
      </c>
      <c r="D38" s="8">
        <v>4.9200333337140634E-2</v>
      </c>
      <c r="E38">
        <v>3864</v>
      </c>
      <c r="F38" s="8">
        <v>0.7526295286326451</v>
      </c>
      <c r="G38" s="8">
        <v>4.9737411183194316E-2</v>
      </c>
      <c r="H38" s="9">
        <v>254.969257246376</v>
      </c>
    </row>
    <row r="39" spans="1:8" x14ac:dyDescent="0.25">
      <c r="A39" s="19" t="s">
        <v>13</v>
      </c>
      <c r="B39" s="10">
        <v>151216.22999999899</v>
      </c>
      <c r="C39" s="8">
        <v>0.13011633259771799</v>
      </c>
      <c r="D39" s="8">
        <v>7.5516441174343293E-3</v>
      </c>
      <c r="E39">
        <v>1156</v>
      </c>
      <c r="F39" s="8">
        <v>0.2251655629139073</v>
      </c>
      <c r="G39" s="8">
        <v>1.488003295232211E-2</v>
      </c>
      <c r="H39" s="9">
        <v>131.492373913043</v>
      </c>
    </row>
    <row r="40" spans="1:8" x14ac:dyDescent="0.25">
      <c r="A40" s="19" t="s">
        <v>14</v>
      </c>
      <c r="B40" s="10">
        <v>18094.719999999899</v>
      </c>
      <c r="C40" s="8">
        <v>1.5569880334819763E-2</v>
      </c>
      <c r="D40" s="8">
        <v>9.0363901973102652E-4</v>
      </c>
      <c r="E40">
        <v>77</v>
      </c>
      <c r="F40" s="8">
        <v>1.4998052201012855E-2</v>
      </c>
      <c r="G40" s="8">
        <v>9.9114406343322006E-4</v>
      </c>
      <c r="H40" s="9">
        <v>234.99636363636299</v>
      </c>
    </row>
    <row r="41" spans="1:8" x14ac:dyDescent="0.25">
      <c r="A41" s="19" t="s">
        <v>15</v>
      </c>
      <c r="B41" s="10">
        <v>7649.63</v>
      </c>
      <c r="C41" s="8">
        <v>6.5822418752900279E-3</v>
      </c>
      <c r="D41" s="8">
        <v>3.8201774630970204E-4</v>
      </c>
      <c r="E41">
        <v>37</v>
      </c>
      <c r="F41" s="8">
        <v>7.2068562524347487E-3</v>
      </c>
      <c r="G41" s="8">
        <v>4.7626403048089798E-4</v>
      </c>
      <c r="H41" s="9">
        <v>206.74675675675601</v>
      </c>
    </row>
    <row r="42" spans="1:8" x14ac:dyDescent="0.25">
      <c r="A42" s="6" t="s">
        <v>56</v>
      </c>
      <c r="B42" s="10">
        <v>20024279.170000758</v>
      </c>
      <c r="C42" s="8"/>
      <c r="D42" s="8">
        <v>1</v>
      </c>
      <c r="E42">
        <v>77688</v>
      </c>
      <c r="F42" s="8"/>
      <c r="G42" s="8">
        <v>1</v>
      </c>
      <c r="H42" s="9">
        <v>236.44797381197876</v>
      </c>
    </row>
  </sheetData>
  <conditionalFormatting pivot="1" sqref="B23:B26 B28:B31 B33:B36 B38:B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23:C26 C28:C31 C33:C36 C38:C41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{6CC0562D-D5FC-4581-891E-F3B7D730BFAF}</x14:id>
        </ext>
      </extLst>
    </cfRule>
  </conditionalFormatting>
  <conditionalFormatting pivot="1" sqref="D23:D26 D22 D27 D28:D31 D32 D33:D36 D37 D38:D41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{39FDCD2D-8BA0-42BA-BCC4-8E46423CED6B}</x14:id>
        </ext>
      </extLst>
    </cfRule>
  </conditionalFormatting>
  <conditionalFormatting pivot="1" sqref="E23:E26 E28:E31 E33:E36 E38:E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F23:F26 F28:F31 F33:F36 F38:F4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{4242C72A-E967-4865-A3AB-F125C7CF53E9}</x14:id>
        </ext>
      </extLst>
    </cfRule>
  </conditionalFormatting>
  <conditionalFormatting pivot="1" sqref="G23:G26 G22 G27 G28:G31 G32 G33:G36 G37 G38:G4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{B32783C7-E10E-45C8-8B12-EE9C93ED738F}</x14:id>
        </ext>
      </extLst>
    </cfRule>
  </conditionalFormatting>
  <conditionalFormatting pivot="1" sqref="H23:H26 H22 H27 H28:H31 H32 H33:H36 H37 H38:H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6CC0562D-D5FC-4581-891E-F3B7D730BFA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C23:C26 C28:C31 C33:C36 C38:C41</xm:sqref>
        </x14:conditionalFormatting>
        <x14:conditionalFormatting xmlns:xm="http://schemas.microsoft.com/office/excel/2006/main" pivot="1">
          <x14:cfRule type="dataBar" id="{39FDCD2D-8BA0-42BA-BCC4-8E46423CED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D23:D26 D22 D27 D28:D31 D32 D33:D36 D37 D38:D41</xm:sqref>
        </x14:conditionalFormatting>
        <x14:conditionalFormatting xmlns:xm="http://schemas.microsoft.com/office/excel/2006/main" pivot="1">
          <x14:cfRule type="dataBar" id="{4242C72A-E967-4865-A3AB-F125C7CF53E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F23:F26 F28:F31 F33:F36 F38:F41</xm:sqref>
        </x14:conditionalFormatting>
        <x14:conditionalFormatting xmlns:xm="http://schemas.microsoft.com/office/excel/2006/main" pivot="1">
          <x14:cfRule type="dataBar" id="{B32783C7-E10E-45C8-8B12-EE9C93ED73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G23:G26 G22 G27 G28:G31 G32 G33:G36 G37 G38:G41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8029C-6F9E-4BEB-BDFF-9033F9A77A5E}">
  <dimension ref="A1:D24"/>
  <sheetViews>
    <sheetView showGridLines="0" workbookViewId="0">
      <selection activeCell="A3" sqref="A3:A24"/>
    </sheetView>
  </sheetViews>
  <sheetFormatPr defaultRowHeight="15" x14ac:dyDescent="0.25"/>
  <cols>
    <col min="1" max="1" width="12" bestFit="1" customWidth="1"/>
    <col min="2" max="2" width="12.5703125" bestFit="1" customWidth="1"/>
    <col min="3" max="3" width="27.42578125" bestFit="1" customWidth="1"/>
    <col min="4" max="4" width="14.140625" bestFit="1" customWidth="1"/>
  </cols>
  <sheetData>
    <row r="1" spans="1:4" x14ac:dyDescent="0.25">
      <c r="A1" t="s">
        <v>134</v>
      </c>
    </row>
    <row r="2" spans="1:4" x14ac:dyDescent="0.25">
      <c r="A2" t="s">
        <v>112</v>
      </c>
      <c r="B2" t="s">
        <v>18</v>
      </c>
      <c r="C2" t="s">
        <v>19</v>
      </c>
      <c r="D2" t="s">
        <v>20</v>
      </c>
    </row>
    <row r="3" spans="1:4" x14ac:dyDescent="0.25">
      <c r="A3" t="s">
        <v>113</v>
      </c>
      <c r="B3" t="s">
        <v>21</v>
      </c>
      <c r="C3" s="4" t="s">
        <v>3</v>
      </c>
      <c r="D3" s="4">
        <v>44777</v>
      </c>
    </row>
    <row r="4" spans="1:4" x14ac:dyDescent="0.25">
      <c r="A4" t="s">
        <v>114</v>
      </c>
      <c r="B4" t="s">
        <v>22</v>
      </c>
      <c r="C4" s="4" t="s">
        <v>23</v>
      </c>
      <c r="D4" s="4">
        <v>44394</v>
      </c>
    </row>
    <row r="5" spans="1:4" x14ac:dyDescent="0.25">
      <c r="A5" t="s">
        <v>115</v>
      </c>
      <c r="B5" t="s">
        <v>24</v>
      </c>
      <c r="C5" s="4" t="s">
        <v>5</v>
      </c>
      <c r="D5" s="4">
        <v>44170</v>
      </c>
    </row>
    <row r="6" spans="1:4" x14ac:dyDescent="0.25">
      <c r="A6" t="s">
        <v>116</v>
      </c>
      <c r="B6" t="s">
        <v>25</v>
      </c>
      <c r="C6" s="4" t="s">
        <v>5</v>
      </c>
      <c r="D6" s="4">
        <v>44699</v>
      </c>
    </row>
    <row r="7" spans="1:4" x14ac:dyDescent="0.25">
      <c r="A7" t="s">
        <v>117</v>
      </c>
      <c r="B7" t="s">
        <v>26</v>
      </c>
      <c r="C7" s="4" t="s">
        <v>6</v>
      </c>
      <c r="D7" s="4">
        <v>44820</v>
      </c>
    </row>
    <row r="8" spans="1:4" x14ac:dyDescent="0.25">
      <c r="A8" t="s">
        <v>118</v>
      </c>
      <c r="B8" t="s">
        <v>27</v>
      </c>
      <c r="C8" s="4" t="s">
        <v>5</v>
      </c>
      <c r="D8" s="4">
        <v>44435</v>
      </c>
    </row>
    <row r="9" spans="1:4" x14ac:dyDescent="0.25">
      <c r="A9" t="s">
        <v>119</v>
      </c>
      <c r="B9" t="s">
        <v>28</v>
      </c>
      <c r="C9" s="4" t="s">
        <v>6</v>
      </c>
      <c r="D9" s="4">
        <v>44563</v>
      </c>
    </row>
    <row r="10" spans="1:4" x14ac:dyDescent="0.25">
      <c r="A10" t="s">
        <v>120</v>
      </c>
      <c r="B10" t="s">
        <v>29</v>
      </c>
      <c r="C10" s="4" t="s">
        <v>5</v>
      </c>
      <c r="D10" s="4">
        <v>44638</v>
      </c>
    </row>
    <row r="11" spans="1:4" x14ac:dyDescent="0.25">
      <c r="A11" t="s">
        <v>121</v>
      </c>
      <c r="B11" t="s">
        <v>30</v>
      </c>
      <c r="C11" s="4" t="s">
        <v>6</v>
      </c>
      <c r="D11" s="4">
        <v>44878</v>
      </c>
    </row>
    <row r="12" spans="1:4" x14ac:dyDescent="0.25">
      <c r="A12" t="s">
        <v>122</v>
      </c>
      <c r="B12" t="s">
        <v>31</v>
      </c>
      <c r="C12" s="4" t="s">
        <v>6</v>
      </c>
      <c r="D12" s="4">
        <v>44924</v>
      </c>
    </row>
    <row r="13" spans="1:4" x14ac:dyDescent="0.25">
      <c r="A13" t="s">
        <v>123</v>
      </c>
      <c r="B13" t="s">
        <v>32</v>
      </c>
      <c r="C13" s="4" t="s">
        <v>6</v>
      </c>
      <c r="D13" s="4">
        <v>44616</v>
      </c>
    </row>
    <row r="14" spans="1:4" x14ac:dyDescent="0.25">
      <c r="A14" t="s">
        <v>124</v>
      </c>
      <c r="B14" t="s">
        <v>33</v>
      </c>
      <c r="C14" s="4" t="s">
        <v>5</v>
      </c>
      <c r="D14" s="4">
        <v>44749</v>
      </c>
    </row>
    <row r="15" spans="1:4" x14ac:dyDescent="0.25">
      <c r="A15" t="s">
        <v>125</v>
      </c>
      <c r="B15" t="s">
        <v>34</v>
      </c>
      <c r="C15" s="4" t="s">
        <v>5</v>
      </c>
      <c r="D15" s="4">
        <v>44868</v>
      </c>
    </row>
    <row r="16" spans="1:4" x14ac:dyDescent="0.25">
      <c r="A16" t="s">
        <v>126</v>
      </c>
      <c r="B16" t="s">
        <v>35</v>
      </c>
      <c r="C16" s="4" t="s">
        <v>6</v>
      </c>
      <c r="D16" s="4">
        <v>44802</v>
      </c>
    </row>
    <row r="17" spans="1:4" x14ac:dyDescent="0.25">
      <c r="A17" t="s">
        <v>127</v>
      </c>
      <c r="B17" t="s">
        <v>36</v>
      </c>
      <c r="C17" s="4" t="s">
        <v>6</v>
      </c>
      <c r="D17" s="4">
        <v>43983</v>
      </c>
    </row>
    <row r="18" spans="1:4" x14ac:dyDescent="0.25">
      <c r="A18" t="s">
        <v>128</v>
      </c>
      <c r="B18" t="s">
        <v>37</v>
      </c>
      <c r="C18" s="4" t="s">
        <v>6</v>
      </c>
      <c r="D18" s="4">
        <v>44804</v>
      </c>
    </row>
    <row r="19" spans="1:4" x14ac:dyDescent="0.25">
      <c r="A19" t="s">
        <v>129</v>
      </c>
      <c r="B19" t="s">
        <v>38</v>
      </c>
      <c r="C19" s="4" t="s">
        <v>5</v>
      </c>
      <c r="D19" s="4">
        <v>44633</v>
      </c>
    </row>
    <row r="20" spans="1:4" x14ac:dyDescent="0.25">
      <c r="A20" t="s">
        <v>130</v>
      </c>
      <c r="B20" t="s">
        <v>39</v>
      </c>
      <c r="C20" s="4" t="s">
        <v>5</v>
      </c>
      <c r="D20" s="4">
        <v>44544</v>
      </c>
    </row>
    <row r="21" spans="1:4" x14ac:dyDescent="0.25">
      <c r="A21" t="s">
        <v>131</v>
      </c>
      <c r="B21" t="s">
        <v>40</v>
      </c>
      <c r="C21" s="4" t="s">
        <v>6</v>
      </c>
      <c r="D21" s="4">
        <v>44123</v>
      </c>
    </row>
    <row r="22" spans="1:4" x14ac:dyDescent="0.25">
      <c r="A22" t="s">
        <v>132</v>
      </c>
      <c r="B22" t="s">
        <v>41</v>
      </c>
      <c r="C22" s="4" t="s">
        <v>23</v>
      </c>
      <c r="D22" s="4">
        <v>44256</v>
      </c>
    </row>
    <row r="23" spans="1:4" x14ac:dyDescent="0.25">
      <c r="A23" t="s">
        <v>133</v>
      </c>
      <c r="B23" t="s">
        <v>42</v>
      </c>
      <c r="C23" s="4" t="s">
        <v>6</v>
      </c>
      <c r="D23" s="4">
        <v>44723</v>
      </c>
    </row>
    <row r="24" spans="1:4" x14ac:dyDescent="0.25">
      <c r="A24">
        <v>47562582</v>
      </c>
      <c r="B24" t="s">
        <v>43</v>
      </c>
      <c r="C24" s="4" t="s">
        <v>5</v>
      </c>
      <c r="D24" s="4">
        <v>44270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B19AA-3BEA-45BB-9494-1E4D69A0F8E7}">
  <dimension ref="A1:O74"/>
  <sheetViews>
    <sheetView showGridLines="0" tabSelected="1" workbookViewId="0">
      <selection activeCell="H10" sqref="H10"/>
    </sheetView>
  </sheetViews>
  <sheetFormatPr defaultRowHeight="15" x14ac:dyDescent="0.25"/>
  <cols>
    <col min="8" max="8" width="13.140625" bestFit="1" customWidth="1"/>
    <col min="9" max="9" width="18.7109375" bestFit="1" customWidth="1"/>
    <col min="10" max="10" width="20.42578125" bestFit="1" customWidth="1"/>
    <col min="11" max="11" width="19.140625" bestFit="1" customWidth="1"/>
    <col min="12" max="13" width="28.5703125" bestFit="1" customWidth="1"/>
    <col min="14" max="14" width="27.28515625" bestFit="1" customWidth="1"/>
  </cols>
  <sheetData>
    <row r="1" spans="1:15" x14ac:dyDescent="0.25">
      <c r="A1" t="s">
        <v>135</v>
      </c>
    </row>
    <row r="2" spans="1:15" x14ac:dyDescent="0.25">
      <c r="A2" t="s">
        <v>148</v>
      </c>
      <c r="B2" t="s">
        <v>49</v>
      </c>
      <c r="C2" t="s">
        <v>50</v>
      </c>
      <c r="D2" t="s">
        <v>149</v>
      </c>
      <c r="E2" t="s">
        <v>82</v>
      </c>
      <c r="F2" t="s">
        <v>66</v>
      </c>
      <c r="K2" s="7" t="s">
        <v>49</v>
      </c>
      <c r="L2" s="7" t="s">
        <v>150</v>
      </c>
      <c r="M2" s="7" t="s">
        <v>66</v>
      </c>
      <c r="N2" s="7" t="s">
        <v>151</v>
      </c>
      <c r="O2" s="7" t="s">
        <v>66</v>
      </c>
    </row>
    <row r="3" spans="1:15" x14ac:dyDescent="0.25">
      <c r="A3">
        <v>1</v>
      </c>
      <c r="B3" t="s">
        <v>44</v>
      </c>
      <c r="C3">
        <v>23</v>
      </c>
      <c r="D3">
        <v>702</v>
      </c>
      <c r="E3" s="12">
        <f>C3/D3</f>
        <v>3.2763532763532763E-2</v>
      </c>
      <c r="F3" t="s">
        <v>136</v>
      </c>
      <c r="K3" s="7" t="s">
        <v>44</v>
      </c>
      <c r="L3" s="7">
        <f>_xlfn.MAXIFS(C$3:C$58,B$3:B$58,K3)</f>
        <v>60</v>
      </c>
      <c r="M3" s="7" t="str">
        <f>VLOOKUP(L3,C$3:F$58,4)</f>
        <v>Dec</v>
      </c>
      <c r="N3" s="21">
        <f>_xlfn.MAXIFS(E$3:E$58,B$3:B$58,K3)</f>
        <v>4.189944134078212E-2</v>
      </c>
      <c r="O3" s="7" t="str">
        <f>VLOOKUP(N3,E$3:F$58,2)</f>
        <v>Jul</v>
      </c>
    </row>
    <row r="4" spans="1:15" x14ac:dyDescent="0.25">
      <c r="A4">
        <v>1</v>
      </c>
      <c r="B4" t="s">
        <v>45</v>
      </c>
      <c r="C4">
        <v>10</v>
      </c>
      <c r="D4">
        <v>296</v>
      </c>
      <c r="E4" s="12">
        <f t="shared" ref="E4:E58" si="0">C4/D4</f>
        <v>3.3783783783783786E-2</v>
      </c>
      <c r="F4" t="s">
        <v>136</v>
      </c>
      <c r="K4" s="7" t="s">
        <v>45</v>
      </c>
      <c r="L4" s="7">
        <f>_xlfn.MAXIFS(C$3:C$58,B$3:B$58,K4)</f>
        <v>26</v>
      </c>
      <c r="M4" s="7" t="str">
        <f t="shared" ref="M4:M6" si="1">VLOOKUP(L4,C$3:F$58,4)</f>
        <v>Mar</v>
      </c>
      <c r="N4" s="21">
        <f t="shared" ref="N4:N7" si="2">_xlfn.MAXIFS(E$3:E$58,B$3:B$58,K4)</f>
        <v>5.4545454545454543E-2</v>
      </c>
      <c r="O4" s="7" t="str">
        <f t="shared" ref="O4:O6" si="3">VLOOKUP(N4,E$3:F$58,2)</f>
        <v>Nov</v>
      </c>
    </row>
    <row r="5" spans="1:15" x14ac:dyDescent="0.25">
      <c r="A5">
        <v>1</v>
      </c>
      <c r="B5" t="s">
        <v>46</v>
      </c>
      <c r="C5">
        <v>3</v>
      </c>
      <c r="D5">
        <v>44</v>
      </c>
      <c r="E5" s="12">
        <f t="shared" si="0"/>
        <v>6.8181818181818177E-2</v>
      </c>
      <c r="F5" t="s">
        <v>136</v>
      </c>
      <c r="K5" s="7" t="s">
        <v>46</v>
      </c>
      <c r="L5" s="7">
        <f>_xlfn.MAXIFS(C$3:C$58,B$3:B$58,K5)</f>
        <v>9</v>
      </c>
      <c r="M5" s="7" t="str">
        <f t="shared" si="1"/>
        <v>Feb</v>
      </c>
      <c r="N5" s="21">
        <f t="shared" si="2"/>
        <v>9.4736842105263161E-2</v>
      </c>
      <c r="O5" s="7" t="str">
        <f t="shared" si="3"/>
        <v>Dec</v>
      </c>
    </row>
    <row r="6" spans="1:15" x14ac:dyDescent="0.25">
      <c r="A6">
        <v>1</v>
      </c>
      <c r="B6" t="s">
        <v>47</v>
      </c>
      <c r="C6">
        <v>2</v>
      </c>
      <c r="D6">
        <v>296</v>
      </c>
      <c r="E6" s="12">
        <f t="shared" si="0"/>
        <v>6.7567567567567571E-3</v>
      </c>
      <c r="F6" t="s">
        <v>136</v>
      </c>
      <c r="K6" s="7" t="s">
        <v>47</v>
      </c>
      <c r="L6" s="7">
        <f>_xlfn.MAXIFS(C$3:C$58,B$3:B$58,K6)</f>
        <v>9</v>
      </c>
      <c r="M6" s="7" t="str">
        <f t="shared" si="1"/>
        <v>Feb</v>
      </c>
      <c r="N6" s="21">
        <f t="shared" si="2"/>
        <v>2.4258760107816711E-2</v>
      </c>
      <c r="O6" s="7" t="str">
        <f t="shared" si="3"/>
        <v>Feb</v>
      </c>
    </row>
    <row r="7" spans="1:15" x14ac:dyDescent="0.25">
      <c r="A7">
        <v>2</v>
      </c>
      <c r="B7" t="s">
        <v>44</v>
      </c>
      <c r="C7">
        <v>35</v>
      </c>
      <c r="D7">
        <v>991</v>
      </c>
      <c r="E7" s="12">
        <f t="shared" si="0"/>
        <v>3.5317860746720484E-2</v>
      </c>
      <c r="F7" t="s">
        <v>137</v>
      </c>
      <c r="K7" s="13" t="s">
        <v>48</v>
      </c>
      <c r="L7" s="13">
        <f>_xlfn.MAXIFS(C$3:C$58,B$3:B$58,K7)</f>
        <v>0</v>
      </c>
      <c r="M7" s="13" t="str">
        <f>IFERROR(VLOOKUP(L7,C$3:F$58,4), "No Refunds")</f>
        <v>No Refunds</v>
      </c>
      <c r="N7" s="22">
        <f t="shared" si="2"/>
        <v>0</v>
      </c>
      <c r="O7" s="13" t="str">
        <f>IFERROR(VLOOKUP(N7,E$3:F$58,2), "No Refunds")</f>
        <v>No Refunds</v>
      </c>
    </row>
    <row r="8" spans="1:15" x14ac:dyDescent="0.25">
      <c r="A8">
        <v>2</v>
      </c>
      <c r="B8" t="s">
        <v>45</v>
      </c>
      <c r="C8">
        <v>16</v>
      </c>
      <c r="D8">
        <v>423</v>
      </c>
      <c r="E8" s="12">
        <f t="shared" si="0"/>
        <v>3.7825059101654845E-2</v>
      </c>
      <c r="F8" t="s">
        <v>137</v>
      </c>
    </row>
    <row r="9" spans="1:15" x14ac:dyDescent="0.25">
      <c r="A9">
        <v>2</v>
      </c>
      <c r="B9" t="s">
        <v>47</v>
      </c>
      <c r="C9">
        <v>9</v>
      </c>
      <c r="D9">
        <v>371</v>
      </c>
      <c r="E9" s="12">
        <f t="shared" si="0"/>
        <v>2.4258760107816711E-2</v>
      </c>
      <c r="F9" t="s">
        <v>137</v>
      </c>
    </row>
    <row r="10" spans="1:15" x14ac:dyDescent="0.25">
      <c r="A10">
        <v>2</v>
      </c>
      <c r="B10" t="s">
        <v>46</v>
      </c>
      <c r="C10">
        <v>2</v>
      </c>
      <c r="D10">
        <v>49</v>
      </c>
      <c r="E10" s="12">
        <f t="shared" si="0"/>
        <v>4.0816326530612242E-2</v>
      </c>
      <c r="F10" t="s">
        <v>137</v>
      </c>
    </row>
    <row r="11" spans="1:15" x14ac:dyDescent="0.25">
      <c r="A11">
        <v>3</v>
      </c>
      <c r="B11" t="s">
        <v>44</v>
      </c>
      <c r="C11">
        <v>38</v>
      </c>
      <c r="D11">
        <v>1217</v>
      </c>
      <c r="E11" s="12">
        <f t="shared" si="0"/>
        <v>3.1224322103533278E-2</v>
      </c>
      <c r="F11" t="s">
        <v>138</v>
      </c>
    </row>
    <row r="12" spans="1:15" x14ac:dyDescent="0.25">
      <c r="A12">
        <v>3</v>
      </c>
      <c r="B12" t="s">
        <v>45</v>
      </c>
      <c r="C12">
        <v>16</v>
      </c>
      <c r="D12">
        <v>545</v>
      </c>
      <c r="E12" s="12">
        <f t="shared" si="0"/>
        <v>2.9357798165137616E-2</v>
      </c>
      <c r="F12" t="s">
        <v>138</v>
      </c>
      <c r="H12" s="5" t="s">
        <v>55</v>
      </c>
      <c r="I12" t="s">
        <v>153</v>
      </c>
      <c r="J12" t="s">
        <v>152</v>
      </c>
      <c r="K12" t="s">
        <v>154</v>
      </c>
    </row>
    <row r="13" spans="1:15" x14ac:dyDescent="0.25">
      <c r="A13">
        <v>3</v>
      </c>
      <c r="B13" t="s">
        <v>46</v>
      </c>
      <c r="C13">
        <v>9</v>
      </c>
      <c r="D13">
        <v>95</v>
      </c>
      <c r="E13" s="12">
        <f t="shared" si="0"/>
        <v>9.4736842105263161E-2</v>
      </c>
      <c r="F13" t="s">
        <v>138</v>
      </c>
      <c r="H13" s="6" t="s">
        <v>44</v>
      </c>
      <c r="I13">
        <v>13003</v>
      </c>
      <c r="J13">
        <v>446</v>
      </c>
      <c r="K13" s="16">
        <v>3.4299776974544338E-2</v>
      </c>
    </row>
    <row r="14" spans="1:15" x14ac:dyDescent="0.25">
      <c r="A14">
        <v>3</v>
      </c>
      <c r="B14" t="s">
        <v>47</v>
      </c>
      <c r="C14">
        <v>8</v>
      </c>
      <c r="D14">
        <v>514</v>
      </c>
      <c r="E14" s="12">
        <f t="shared" si="0"/>
        <v>1.556420233463035E-2</v>
      </c>
      <c r="F14" t="s">
        <v>138</v>
      </c>
      <c r="H14" s="19" t="s">
        <v>136</v>
      </c>
      <c r="I14">
        <v>702</v>
      </c>
      <c r="J14">
        <v>23</v>
      </c>
      <c r="K14" s="16">
        <v>3.2763532763532763E-2</v>
      </c>
    </row>
    <row r="15" spans="1:15" x14ac:dyDescent="0.25">
      <c r="A15">
        <v>3</v>
      </c>
      <c r="B15" t="s">
        <v>48</v>
      </c>
      <c r="C15">
        <v>0</v>
      </c>
      <c r="D15">
        <v>1</v>
      </c>
      <c r="E15" s="12">
        <f t="shared" si="0"/>
        <v>0</v>
      </c>
      <c r="F15" t="s">
        <v>138</v>
      </c>
      <c r="H15" s="19" t="s">
        <v>137</v>
      </c>
      <c r="I15">
        <v>991</v>
      </c>
      <c r="J15">
        <v>35</v>
      </c>
      <c r="K15" s="16">
        <v>3.5317860746720484E-2</v>
      </c>
    </row>
    <row r="16" spans="1:15" x14ac:dyDescent="0.25">
      <c r="A16">
        <v>4</v>
      </c>
      <c r="B16" t="s">
        <v>44</v>
      </c>
      <c r="C16">
        <v>37</v>
      </c>
      <c r="D16">
        <v>1382</v>
      </c>
      <c r="E16" s="12">
        <f t="shared" si="0"/>
        <v>2.6772793053545588E-2</v>
      </c>
      <c r="F16" t="s">
        <v>139</v>
      </c>
      <c r="H16" s="19" t="s">
        <v>138</v>
      </c>
      <c r="I16">
        <v>1217</v>
      </c>
      <c r="J16">
        <v>38</v>
      </c>
      <c r="K16" s="16">
        <v>3.1224322103533278E-2</v>
      </c>
    </row>
    <row r="17" spans="1:11" x14ac:dyDescent="0.25">
      <c r="A17">
        <v>4</v>
      </c>
      <c r="B17" t="s">
        <v>45</v>
      </c>
      <c r="C17">
        <v>20</v>
      </c>
      <c r="D17">
        <v>551</v>
      </c>
      <c r="E17" s="12">
        <f t="shared" si="0"/>
        <v>3.6297640653357534E-2</v>
      </c>
      <c r="F17" t="s">
        <v>139</v>
      </c>
      <c r="H17" s="19" t="s">
        <v>139</v>
      </c>
      <c r="I17">
        <v>1382</v>
      </c>
      <c r="J17">
        <v>37</v>
      </c>
      <c r="K17" s="16">
        <v>2.6772793053545588E-2</v>
      </c>
    </row>
    <row r="18" spans="1:11" x14ac:dyDescent="0.25">
      <c r="A18">
        <v>4</v>
      </c>
      <c r="B18" t="s">
        <v>47</v>
      </c>
      <c r="C18">
        <v>8</v>
      </c>
      <c r="D18">
        <v>546</v>
      </c>
      <c r="E18" s="12">
        <f t="shared" si="0"/>
        <v>1.4652014652014652E-2</v>
      </c>
      <c r="F18" t="s">
        <v>139</v>
      </c>
      <c r="H18" s="19" t="s">
        <v>140</v>
      </c>
      <c r="I18">
        <v>1483</v>
      </c>
      <c r="J18">
        <v>60</v>
      </c>
      <c r="K18" s="16">
        <v>4.0458530006743092E-2</v>
      </c>
    </row>
    <row r="19" spans="1:11" x14ac:dyDescent="0.25">
      <c r="A19">
        <v>4</v>
      </c>
      <c r="B19" t="s">
        <v>46</v>
      </c>
      <c r="C19">
        <v>6</v>
      </c>
      <c r="D19">
        <v>88</v>
      </c>
      <c r="E19" s="12">
        <f t="shared" si="0"/>
        <v>6.8181818181818177E-2</v>
      </c>
      <c r="F19" t="s">
        <v>139</v>
      </c>
      <c r="H19" s="19" t="s">
        <v>141</v>
      </c>
      <c r="I19">
        <v>1254</v>
      </c>
      <c r="J19">
        <v>42</v>
      </c>
      <c r="K19" s="16">
        <v>3.3492822966507178E-2</v>
      </c>
    </row>
    <row r="20" spans="1:11" x14ac:dyDescent="0.25">
      <c r="A20">
        <v>4</v>
      </c>
      <c r="B20" t="s">
        <v>48</v>
      </c>
      <c r="C20">
        <v>0</v>
      </c>
      <c r="D20">
        <v>1</v>
      </c>
      <c r="E20" s="12">
        <f t="shared" si="0"/>
        <v>0</v>
      </c>
      <c r="F20" t="s">
        <v>139</v>
      </c>
      <c r="H20" s="19" t="s">
        <v>142</v>
      </c>
      <c r="I20">
        <v>1074</v>
      </c>
      <c r="J20">
        <v>45</v>
      </c>
      <c r="K20" s="16">
        <v>4.189944134078212E-2</v>
      </c>
    </row>
    <row r="21" spans="1:11" x14ac:dyDescent="0.25">
      <c r="A21">
        <v>5</v>
      </c>
      <c r="B21" t="s">
        <v>44</v>
      </c>
      <c r="C21">
        <v>60</v>
      </c>
      <c r="D21">
        <v>1483</v>
      </c>
      <c r="E21" s="12">
        <f t="shared" si="0"/>
        <v>4.0458530006743092E-2</v>
      </c>
      <c r="F21" t="s">
        <v>140</v>
      </c>
      <c r="H21" s="19" t="s">
        <v>143</v>
      </c>
      <c r="I21">
        <v>1064</v>
      </c>
      <c r="J21">
        <v>41</v>
      </c>
      <c r="K21" s="16">
        <v>3.8533834586466163E-2</v>
      </c>
    </row>
    <row r="22" spans="1:11" x14ac:dyDescent="0.25">
      <c r="A22">
        <v>5</v>
      </c>
      <c r="B22" t="s">
        <v>45</v>
      </c>
      <c r="C22">
        <v>22</v>
      </c>
      <c r="D22">
        <v>575</v>
      </c>
      <c r="E22" s="12">
        <f t="shared" si="0"/>
        <v>3.826086956521739E-2</v>
      </c>
      <c r="F22" t="s">
        <v>140</v>
      </c>
      <c r="H22" s="19" t="s">
        <v>144</v>
      </c>
      <c r="I22">
        <v>846</v>
      </c>
      <c r="J22">
        <v>27</v>
      </c>
      <c r="K22" s="16">
        <v>3.1914893617021274E-2</v>
      </c>
    </row>
    <row r="23" spans="1:11" x14ac:dyDescent="0.25">
      <c r="A23">
        <v>5</v>
      </c>
      <c r="B23" t="s">
        <v>46</v>
      </c>
      <c r="C23">
        <v>6</v>
      </c>
      <c r="D23">
        <v>96</v>
      </c>
      <c r="E23" s="12">
        <f t="shared" si="0"/>
        <v>6.25E-2</v>
      </c>
      <c r="F23" t="s">
        <v>140</v>
      </c>
      <c r="H23" s="19" t="s">
        <v>145</v>
      </c>
      <c r="I23">
        <v>1255</v>
      </c>
      <c r="J23">
        <v>50</v>
      </c>
      <c r="K23" s="16">
        <v>3.9840637450199202E-2</v>
      </c>
    </row>
    <row r="24" spans="1:11" x14ac:dyDescent="0.25">
      <c r="A24">
        <v>5</v>
      </c>
      <c r="B24" t="s">
        <v>47</v>
      </c>
      <c r="C24">
        <v>4</v>
      </c>
      <c r="D24">
        <v>570</v>
      </c>
      <c r="E24" s="12">
        <f t="shared" si="0"/>
        <v>7.0175438596491229E-3</v>
      </c>
      <c r="F24" t="s">
        <v>140</v>
      </c>
      <c r="H24" s="19" t="s">
        <v>146</v>
      </c>
      <c r="I24">
        <v>929</v>
      </c>
      <c r="J24">
        <v>24</v>
      </c>
      <c r="K24" s="16">
        <v>2.5834230355220669E-2</v>
      </c>
    </row>
    <row r="25" spans="1:11" x14ac:dyDescent="0.25">
      <c r="A25">
        <v>5</v>
      </c>
      <c r="B25" t="s">
        <v>48</v>
      </c>
      <c r="C25">
        <v>0</v>
      </c>
      <c r="D25">
        <v>3</v>
      </c>
      <c r="E25" s="12">
        <f t="shared" si="0"/>
        <v>0</v>
      </c>
      <c r="F25" t="s">
        <v>140</v>
      </c>
      <c r="H25" s="19" t="s">
        <v>147</v>
      </c>
      <c r="I25">
        <v>806</v>
      </c>
      <c r="J25">
        <v>24</v>
      </c>
      <c r="K25" s="16">
        <v>2.9776674937965261E-2</v>
      </c>
    </row>
    <row r="26" spans="1:11" x14ac:dyDescent="0.25">
      <c r="A26">
        <v>6</v>
      </c>
      <c r="B26" t="s">
        <v>44</v>
      </c>
      <c r="C26">
        <v>42</v>
      </c>
      <c r="D26">
        <v>1254</v>
      </c>
      <c r="E26" s="12">
        <f t="shared" si="0"/>
        <v>3.3492822966507178E-2</v>
      </c>
      <c r="F26" t="s">
        <v>141</v>
      </c>
      <c r="H26" s="6" t="s">
        <v>48</v>
      </c>
      <c r="I26">
        <v>15</v>
      </c>
      <c r="J26">
        <v>0</v>
      </c>
      <c r="K26" s="16">
        <v>0</v>
      </c>
    </row>
    <row r="27" spans="1:11" x14ac:dyDescent="0.25">
      <c r="A27">
        <v>6</v>
      </c>
      <c r="B27" t="s">
        <v>45</v>
      </c>
      <c r="C27">
        <v>22</v>
      </c>
      <c r="D27">
        <v>479</v>
      </c>
      <c r="E27" s="12">
        <f t="shared" si="0"/>
        <v>4.5929018789144051E-2</v>
      </c>
      <c r="F27" t="s">
        <v>141</v>
      </c>
      <c r="H27" s="19" t="s">
        <v>138</v>
      </c>
      <c r="I27">
        <v>1</v>
      </c>
      <c r="J27">
        <v>0</v>
      </c>
      <c r="K27" s="16">
        <v>0</v>
      </c>
    </row>
    <row r="28" spans="1:11" x14ac:dyDescent="0.25">
      <c r="A28">
        <v>6</v>
      </c>
      <c r="B28" t="s">
        <v>46</v>
      </c>
      <c r="C28">
        <v>5</v>
      </c>
      <c r="D28">
        <v>62</v>
      </c>
      <c r="E28" s="12">
        <f t="shared" si="0"/>
        <v>8.0645161290322578E-2</v>
      </c>
      <c r="F28" t="s">
        <v>141</v>
      </c>
      <c r="H28" s="19" t="s">
        <v>139</v>
      </c>
      <c r="I28">
        <v>1</v>
      </c>
      <c r="J28">
        <v>0</v>
      </c>
      <c r="K28" s="16">
        <v>0</v>
      </c>
    </row>
    <row r="29" spans="1:11" x14ac:dyDescent="0.25">
      <c r="A29">
        <v>6</v>
      </c>
      <c r="B29" t="s">
        <v>47</v>
      </c>
      <c r="C29">
        <v>4</v>
      </c>
      <c r="D29">
        <v>499</v>
      </c>
      <c r="E29" s="12">
        <f t="shared" si="0"/>
        <v>8.0160320641282558E-3</v>
      </c>
      <c r="F29" t="s">
        <v>141</v>
      </c>
      <c r="H29" s="19" t="s">
        <v>140</v>
      </c>
      <c r="I29">
        <v>3</v>
      </c>
      <c r="J29">
        <v>0</v>
      </c>
      <c r="K29" s="16">
        <v>0</v>
      </c>
    </row>
    <row r="30" spans="1:11" x14ac:dyDescent="0.25">
      <c r="A30">
        <v>7</v>
      </c>
      <c r="B30" t="s">
        <v>44</v>
      </c>
      <c r="C30">
        <v>45</v>
      </c>
      <c r="D30">
        <v>1074</v>
      </c>
      <c r="E30" s="12">
        <f t="shared" si="0"/>
        <v>4.189944134078212E-2</v>
      </c>
      <c r="F30" t="s">
        <v>142</v>
      </c>
      <c r="H30" s="19" t="s">
        <v>143</v>
      </c>
      <c r="I30">
        <v>3</v>
      </c>
      <c r="J30">
        <v>0</v>
      </c>
      <c r="K30" s="16">
        <v>0</v>
      </c>
    </row>
    <row r="31" spans="1:11" x14ac:dyDescent="0.25">
      <c r="A31">
        <v>7</v>
      </c>
      <c r="B31" t="s">
        <v>45</v>
      </c>
      <c r="C31">
        <v>24</v>
      </c>
      <c r="D31">
        <v>440</v>
      </c>
      <c r="E31" s="12">
        <f t="shared" si="0"/>
        <v>5.4545454545454543E-2</v>
      </c>
      <c r="F31" t="s">
        <v>142</v>
      </c>
      <c r="H31" s="19" t="s">
        <v>144</v>
      </c>
      <c r="I31">
        <v>3</v>
      </c>
      <c r="J31">
        <v>0</v>
      </c>
      <c r="K31" s="16">
        <v>0</v>
      </c>
    </row>
    <row r="32" spans="1:11" x14ac:dyDescent="0.25">
      <c r="A32">
        <v>7</v>
      </c>
      <c r="B32" t="s">
        <v>46</v>
      </c>
      <c r="C32">
        <v>5</v>
      </c>
      <c r="D32">
        <v>67</v>
      </c>
      <c r="E32" s="12">
        <f t="shared" si="0"/>
        <v>7.4626865671641784E-2</v>
      </c>
      <c r="F32" t="s">
        <v>142</v>
      </c>
      <c r="H32" s="19" t="s">
        <v>145</v>
      </c>
      <c r="I32">
        <v>1</v>
      </c>
      <c r="J32">
        <v>0</v>
      </c>
      <c r="K32" s="16">
        <v>0</v>
      </c>
    </row>
    <row r="33" spans="1:11" x14ac:dyDescent="0.25">
      <c r="A33">
        <v>7</v>
      </c>
      <c r="B33" t="s">
        <v>47</v>
      </c>
      <c r="C33">
        <v>4</v>
      </c>
      <c r="D33">
        <v>394</v>
      </c>
      <c r="E33" s="12">
        <f t="shared" si="0"/>
        <v>1.015228426395939E-2</v>
      </c>
      <c r="F33" t="s">
        <v>142</v>
      </c>
      <c r="H33" s="19" t="s">
        <v>146</v>
      </c>
      <c r="I33">
        <v>2</v>
      </c>
      <c r="J33">
        <v>0</v>
      </c>
      <c r="K33" s="16">
        <v>0</v>
      </c>
    </row>
    <row r="34" spans="1:11" x14ac:dyDescent="0.25">
      <c r="A34">
        <v>8</v>
      </c>
      <c r="B34" t="s">
        <v>44</v>
      </c>
      <c r="C34">
        <v>41</v>
      </c>
      <c r="D34">
        <v>1064</v>
      </c>
      <c r="E34" s="12">
        <f t="shared" si="0"/>
        <v>3.8533834586466163E-2</v>
      </c>
      <c r="F34" t="s">
        <v>143</v>
      </c>
      <c r="H34" s="19" t="s">
        <v>147</v>
      </c>
      <c r="I34">
        <v>1</v>
      </c>
      <c r="J34">
        <v>0</v>
      </c>
      <c r="K34" s="16">
        <v>0</v>
      </c>
    </row>
    <row r="35" spans="1:11" x14ac:dyDescent="0.25">
      <c r="A35">
        <v>8</v>
      </c>
      <c r="B35" t="s">
        <v>45</v>
      </c>
      <c r="C35">
        <v>15</v>
      </c>
      <c r="D35">
        <v>409</v>
      </c>
      <c r="E35" s="12">
        <f t="shared" si="0"/>
        <v>3.6674816625916873E-2</v>
      </c>
      <c r="F35" t="s">
        <v>143</v>
      </c>
      <c r="H35" s="6" t="s">
        <v>45</v>
      </c>
      <c r="I35">
        <v>5365</v>
      </c>
      <c r="J35">
        <v>215</v>
      </c>
      <c r="K35" s="16">
        <v>4.0074557315936628E-2</v>
      </c>
    </row>
    <row r="36" spans="1:11" x14ac:dyDescent="0.25">
      <c r="A36">
        <v>8</v>
      </c>
      <c r="B36" t="s">
        <v>47</v>
      </c>
      <c r="C36">
        <v>4</v>
      </c>
      <c r="D36">
        <v>383</v>
      </c>
      <c r="E36" s="12">
        <f t="shared" si="0"/>
        <v>1.0443864229765013E-2</v>
      </c>
      <c r="F36" t="s">
        <v>143</v>
      </c>
      <c r="H36" s="19" t="s">
        <v>136</v>
      </c>
      <c r="I36">
        <v>296</v>
      </c>
      <c r="J36">
        <v>10</v>
      </c>
      <c r="K36" s="16">
        <v>3.3783783783783786E-2</v>
      </c>
    </row>
    <row r="37" spans="1:11" x14ac:dyDescent="0.25">
      <c r="A37">
        <v>8</v>
      </c>
      <c r="B37" t="s">
        <v>46</v>
      </c>
      <c r="C37">
        <v>3</v>
      </c>
      <c r="D37">
        <v>73</v>
      </c>
      <c r="E37" s="12">
        <f t="shared" si="0"/>
        <v>4.1095890410958902E-2</v>
      </c>
      <c r="F37" t="s">
        <v>143</v>
      </c>
      <c r="H37" s="19" t="s">
        <v>137</v>
      </c>
      <c r="I37">
        <v>423</v>
      </c>
      <c r="J37">
        <v>16</v>
      </c>
      <c r="K37" s="16">
        <v>3.7825059101654845E-2</v>
      </c>
    </row>
    <row r="38" spans="1:11" x14ac:dyDescent="0.25">
      <c r="A38">
        <v>8</v>
      </c>
      <c r="B38" t="s">
        <v>48</v>
      </c>
      <c r="C38">
        <v>0</v>
      </c>
      <c r="D38">
        <v>3</v>
      </c>
      <c r="E38" s="12">
        <f t="shared" si="0"/>
        <v>0</v>
      </c>
      <c r="F38" t="s">
        <v>143</v>
      </c>
      <c r="H38" s="19" t="s">
        <v>138</v>
      </c>
      <c r="I38">
        <v>545</v>
      </c>
      <c r="J38">
        <v>16</v>
      </c>
      <c r="K38" s="16">
        <v>2.9357798165137616E-2</v>
      </c>
    </row>
    <row r="39" spans="1:11" x14ac:dyDescent="0.25">
      <c r="A39">
        <v>9</v>
      </c>
      <c r="B39" t="s">
        <v>44</v>
      </c>
      <c r="C39">
        <v>27</v>
      </c>
      <c r="D39">
        <v>846</v>
      </c>
      <c r="E39" s="12">
        <f t="shared" si="0"/>
        <v>3.1914893617021274E-2</v>
      </c>
      <c r="F39" t="s">
        <v>144</v>
      </c>
      <c r="H39" s="19" t="s">
        <v>139</v>
      </c>
      <c r="I39">
        <v>551</v>
      </c>
      <c r="J39">
        <v>20</v>
      </c>
      <c r="K39" s="16">
        <v>3.6297640653357534E-2</v>
      </c>
    </row>
    <row r="40" spans="1:11" x14ac:dyDescent="0.25">
      <c r="A40">
        <v>9</v>
      </c>
      <c r="B40" t="s">
        <v>45</v>
      </c>
      <c r="C40">
        <v>14</v>
      </c>
      <c r="D40">
        <v>380</v>
      </c>
      <c r="E40" s="12">
        <f t="shared" si="0"/>
        <v>3.6842105263157891E-2</v>
      </c>
      <c r="F40" t="s">
        <v>144</v>
      </c>
      <c r="H40" s="19" t="s">
        <v>140</v>
      </c>
      <c r="I40">
        <v>575</v>
      </c>
      <c r="J40">
        <v>22</v>
      </c>
      <c r="K40" s="16">
        <v>3.826086956521739E-2</v>
      </c>
    </row>
    <row r="41" spans="1:11" x14ac:dyDescent="0.25">
      <c r="A41">
        <v>9</v>
      </c>
      <c r="B41" t="s">
        <v>47</v>
      </c>
      <c r="C41">
        <v>6</v>
      </c>
      <c r="D41">
        <v>381</v>
      </c>
      <c r="E41" s="12">
        <f t="shared" si="0"/>
        <v>1.5748031496062992E-2</v>
      </c>
      <c r="F41" t="s">
        <v>144</v>
      </c>
      <c r="H41" s="19" t="s">
        <v>141</v>
      </c>
      <c r="I41">
        <v>479</v>
      </c>
      <c r="J41">
        <v>22</v>
      </c>
      <c r="K41" s="16">
        <v>4.5929018789144051E-2</v>
      </c>
    </row>
    <row r="42" spans="1:11" x14ac:dyDescent="0.25">
      <c r="A42">
        <v>9</v>
      </c>
      <c r="B42" t="s">
        <v>46</v>
      </c>
      <c r="C42">
        <v>3</v>
      </c>
      <c r="D42">
        <v>52</v>
      </c>
      <c r="E42" s="12">
        <f t="shared" si="0"/>
        <v>5.7692307692307696E-2</v>
      </c>
      <c r="F42" t="s">
        <v>144</v>
      </c>
      <c r="H42" s="19" t="s">
        <v>142</v>
      </c>
      <c r="I42">
        <v>440</v>
      </c>
      <c r="J42">
        <v>24</v>
      </c>
      <c r="K42" s="16">
        <v>5.4545454545454543E-2</v>
      </c>
    </row>
    <row r="43" spans="1:11" x14ac:dyDescent="0.25">
      <c r="A43">
        <v>9</v>
      </c>
      <c r="B43" t="s">
        <v>48</v>
      </c>
      <c r="C43">
        <v>0</v>
      </c>
      <c r="D43">
        <v>3</v>
      </c>
      <c r="E43" s="12">
        <f t="shared" si="0"/>
        <v>0</v>
      </c>
      <c r="F43" t="s">
        <v>144</v>
      </c>
      <c r="H43" s="19" t="s">
        <v>143</v>
      </c>
      <c r="I43">
        <v>409</v>
      </c>
      <c r="J43">
        <v>15</v>
      </c>
      <c r="K43" s="16">
        <v>3.6674816625916873E-2</v>
      </c>
    </row>
    <row r="44" spans="1:11" x14ac:dyDescent="0.25">
      <c r="A44">
        <v>10</v>
      </c>
      <c r="B44" t="s">
        <v>44</v>
      </c>
      <c r="C44">
        <v>50</v>
      </c>
      <c r="D44">
        <v>1255</v>
      </c>
      <c r="E44" s="12">
        <f t="shared" si="0"/>
        <v>3.9840637450199202E-2</v>
      </c>
      <c r="F44" t="s">
        <v>145</v>
      </c>
      <c r="H44" s="19" t="s">
        <v>144</v>
      </c>
      <c r="I44">
        <v>380</v>
      </c>
      <c r="J44">
        <v>14</v>
      </c>
      <c r="K44" s="16">
        <v>3.6842105263157891E-2</v>
      </c>
    </row>
    <row r="45" spans="1:11" x14ac:dyDescent="0.25">
      <c r="A45">
        <v>10</v>
      </c>
      <c r="B45" t="s">
        <v>45</v>
      </c>
      <c r="C45">
        <v>26</v>
      </c>
      <c r="D45">
        <v>526</v>
      </c>
      <c r="E45" s="12">
        <f t="shared" si="0"/>
        <v>4.9429657794676805E-2</v>
      </c>
      <c r="F45" t="s">
        <v>145</v>
      </c>
      <c r="H45" s="19" t="s">
        <v>145</v>
      </c>
      <c r="I45">
        <v>526</v>
      </c>
      <c r="J45">
        <v>26</v>
      </c>
      <c r="K45" s="16">
        <v>4.9429657794676805E-2</v>
      </c>
    </row>
    <row r="46" spans="1:11" x14ac:dyDescent="0.25">
      <c r="A46">
        <v>10</v>
      </c>
      <c r="B46" t="s">
        <v>47</v>
      </c>
      <c r="C46">
        <v>5</v>
      </c>
      <c r="D46">
        <v>554</v>
      </c>
      <c r="E46" s="12">
        <f t="shared" si="0"/>
        <v>9.0252707581227436E-3</v>
      </c>
      <c r="F46" t="s">
        <v>145</v>
      </c>
      <c r="H46" s="19" t="s">
        <v>146</v>
      </c>
      <c r="I46">
        <v>401</v>
      </c>
      <c r="J46">
        <v>17</v>
      </c>
      <c r="K46" s="16">
        <v>4.2394014962593519E-2</v>
      </c>
    </row>
    <row r="47" spans="1:11" x14ac:dyDescent="0.25">
      <c r="A47">
        <v>10</v>
      </c>
      <c r="B47" t="s">
        <v>46</v>
      </c>
      <c r="C47">
        <v>2</v>
      </c>
      <c r="D47">
        <v>77</v>
      </c>
      <c r="E47" s="12">
        <f t="shared" si="0"/>
        <v>2.5974025974025976E-2</v>
      </c>
      <c r="F47" t="s">
        <v>145</v>
      </c>
      <c r="H47" s="19" t="s">
        <v>147</v>
      </c>
      <c r="I47">
        <v>340</v>
      </c>
      <c r="J47">
        <v>13</v>
      </c>
      <c r="K47" s="16">
        <v>3.8235294117647062E-2</v>
      </c>
    </row>
    <row r="48" spans="1:11" x14ac:dyDescent="0.25">
      <c r="A48">
        <v>10</v>
      </c>
      <c r="B48" t="s">
        <v>48</v>
      </c>
      <c r="C48">
        <v>0</v>
      </c>
      <c r="D48">
        <v>1</v>
      </c>
      <c r="E48" s="12">
        <f t="shared" si="0"/>
        <v>0</v>
      </c>
      <c r="F48" t="s">
        <v>145</v>
      </c>
      <c r="H48" s="6" t="s">
        <v>46</v>
      </c>
      <c r="I48">
        <v>805</v>
      </c>
      <c r="J48">
        <v>48</v>
      </c>
      <c r="K48" s="16">
        <v>5.9627329192546583E-2</v>
      </c>
    </row>
    <row r="49" spans="1:11" x14ac:dyDescent="0.25">
      <c r="A49">
        <v>11</v>
      </c>
      <c r="B49" t="s">
        <v>44</v>
      </c>
      <c r="C49">
        <v>24</v>
      </c>
      <c r="D49">
        <v>929</v>
      </c>
      <c r="E49" s="12">
        <f t="shared" si="0"/>
        <v>2.5834230355220669E-2</v>
      </c>
      <c r="F49" t="s">
        <v>146</v>
      </c>
      <c r="H49" s="19" t="s">
        <v>136</v>
      </c>
      <c r="I49">
        <v>44</v>
      </c>
      <c r="J49">
        <v>3</v>
      </c>
      <c r="K49" s="16">
        <v>6.8181818181818177E-2</v>
      </c>
    </row>
    <row r="50" spans="1:11" x14ac:dyDescent="0.25">
      <c r="A50">
        <v>11</v>
      </c>
      <c r="B50" t="s">
        <v>45</v>
      </c>
      <c r="C50">
        <v>17</v>
      </c>
      <c r="D50">
        <v>401</v>
      </c>
      <c r="E50" s="12">
        <f t="shared" si="0"/>
        <v>4.2394014962593519E-2</v>
      </c>
      <c r="F50" t="s">
        <v>146</v>
      </c>
      <c r="H50" s="19" t="s">
        <v>137</v>
      </c>
      <c r="I50">
        <v>49</v>
      </c>
      <c r="J50">
        <v>2</v>
      </c>
      <c r="K50" s="16">
        <v>4.0816326530612242E-2</v>
      </c>
    </row>
    <row r="51" spans="1:11" x14ac:dyDescent="0.25">
      <c r="A51">
        <v>11</v>
      </c>
      <c r="B51" t="s">
        <v>46</v>
      </c>
      <c r="C51">
        <v>3</v>
      </c>
      <c r="D51">
        <v>52</v>
      </c>
      <c r="E51" s="12">
        <f t="shared" si="0"/>
        <v>5.7692307692307696E-2</v>
      </c>
      <c r="F51" t="s">
        <v>146</v>
      </c>
      <c r="H51" s="19" t="s">
        <v>138</v>
      </c>
      <c r="I51">
        <v>95</v>
      </c>
      <c r="J51">
        <v>9</v>
      </c>
      <c r="K51" s="16">
        <v>9.4736842105263161E-2</v>
      </c>
    </row>
    <row r="52" spans="1:11" x14ac:dyDescent="0.25">
      <c r="A52">
        <v>11</v>
      </c>
      <c r="B52" t="s">
        <v>47</v>
      </c>
      <c r="C52">
        <v>3</v>
      </c>
      <c r="D52">
        <v>361</v>
      </c>
      <c r="E52" s="12">
        <f t="shared" si="0"/>
        <v>8.3102493074792248E-3</v>
      </c>
      <c r="F52" t="s">
        <v>146</v>
      </c>
      <c r="H52" s="19" t="s">
        <v>139</v>
      </c>
      <c r="I52">
        <v>88</v>
      </c>
      <c r="J52">
        <v>6</v>
      </c>
      <c r="K52" s="16">
        <v>6.8181818181818177E-2</v>
      </c>
    </row>
    <row r="53" spans="1:11" x14ac:dyDescent="0.25">
      <c r="A53">
        <v>11</v>
      </c>
      <c r="B53" t="s">
        <v>48</v>
      </c>
      <c r="C53">
        <v>0</v>
      </c>
      <c r="D53">
        <v>2</v>
      </c>
      <c r="E53" s="12">
        <f t="shared" si="0"/>
        <v>0</v>
      </c>
      <c r="F53" t="s">
        <v>146</v>
      </c>
      <c r="H53" s="19" t="s">
        <v>140</v>
      </c>
      <c r="I53">
        <v>96</v>
      </c>
      <c r="J53">
        <v>6</v>
      </c>
      <c r="K53" s="16">
        <v>6.25E-2</v>
      </c>
    </row>
    <row r="54" spans="1:11" x14ac:dyDescent="0.25">
      <c r="A54">
        <v>12</v>
      </c>
      <c r="B54" t="s">
        <v>44</v>
      </c>
      <c r="C54">
        <v>24</v>
      </c>
      <c r="D54">
        <v>806</v>
      </c>
      <c r="E54" s="12">
        <f t="shared" si="0"/>
        <v>2.9776674937965261E-2</v>
      </c>
      <c r="F54" t="s">
        <v>147</v>
      </c>
      <c r="H54" s="19" t="s">
        <v>141</v>
      </c>
      <c r="I54">
        <v>62</v>
      </c>
      <c r="J54">
        <v>5</v>
      </c>
      <c r="K54" s="16">
        <v>8.0645161290322578E-2</v>
      </c>
    </row>
    <row r="55" spans="1:11" x14ac:dyDescent="0.25">
      <c r="A55">
        <v>12</v>
      </c>
      <c r="B55" t="s">
        <v>45</v>
      </c>
      <c r="C55">
        <v>13</v>
      </c>
      <c r="D55">
        <v>340</v>
      </c>
      <c r="E55" s="12">
        <f t="shared" si="0"/>
        <v>3.8235294117647062E-2</v>
      </c>
      <c r="F55" t="s">
        <v>147</v>
      </c>
      <c r="H55" s="19" t="s">
        <v>142</v>
      </c>
      <c r="I55">
        <v>67</v>
      </c>
      <c r="J55">
        <v>5</v>
      </c>
      <c r="K55" s="16">
        <v>7.4626865671641784E-2</v>
      </c>
    </row>
    <row r="56" spans="1:11" x14ac:dyDescent="0.25">
      <c r="A56">
        <v>12</v>
      </c>
      <c r="B56" t="s">
        <v>46</v>
      </c>
      <c r="C56">
        <v>1</v>
      </c>
      <c r="D56">
        <v>50</v>
      </c>
      <c r="E56" s="12">
        <f t="shared" si="0"/>
        <v>0.02</v>
      </c>
      <c r="F56" t="s">
        <v>147</v>
      </c>
      <c r="H56" s="19" t="s">
        <v>143</v>
      </c>
      <c r="I56">
        <v>73</v>
      </c>
      <c r="J56">
        <v>3</v>
      </c>
      <c r="K56" s="16">
        <v>4.1095890410958902E-2</v>
      </c>
    </row>
    <row r="57" spans="1:11" x14ac:dyDescent="0.25">
      <c r="A57">
        <v>12</v>
      </c>
      <c r="B57" t="s">
        <v>47</v>
      </c>
      <c r="C57">
        <v>1</v>
      </c>
      <c r="D57">
        <v>349</v>
      </c>
      <c r="E57" s="12">
        <f t="shared" si="0"/>
        <v>2.8653295128939827E-3</v>
      </c>
      <c r="F57" t="s">
        <v>147</v>
      </c>
      <c r="H57" s="19" t="s">
        <v>144</v>
      </c>
      <c r="I57">
        <v>52</v>
      </c>
      <c r="J57">
        <v>3</v>
      </c>
      <c r="K57" s="16">
        <v>5.7692307692307696E-2</v>
      </c>
    </row>
    <row r="58" spans="1:11" x14ac:dyDescent="0.25">
      <c r="A58">
        <v>12</v>
      </c>
      <c r="B58" t="s">
        <v>48</v>
      </c>
      <c r="C58">
        <v>0</v>
      </c>
      <c r="D58">
        <v>1</v>
      </c>
      <c r="E58" s="12">
        <f t="shared" si="0"/>
        <v>0</v>
      </c>
      <c r="F58" t="s">
        <v>147</v>
      </c>
      <c r="H58" s="19" t="s">
        <v>145</v>
      </c>
      <c r="I58">
        <v>77</v>
      </c>
      <c r="J58">
        <v>2</v>
      </c>
      <c r="K58" s="16">
        <v>2.5974025974025976E-2</v>
      </c>
    </row>
    <row r="59" spans="1:11" x14ac:dyDescent="0.25">
      <c r="H59" s="19" t="s">
        <v>146</v>
      </c>
      <c r="I59">
        <v>52</v>
      </c>
      <c r="J59">
        <v>3</v>
      </c>
      <c r="K59" s="16">
        <v>5.7692307692307696E-2</v>
      </c>
    </row>
    <row r="60" spans="1:11" x14ac:dyDescent="0.25">
      <c r="H60" s="19" t="s">
        <v>147</v>
      </c>
      <c r="I60">
        <v>50</v>
      </c>
      <c r="J60">
        <v>1</v>
      </c>
      <c r="K60" s="16">
        <v>0.02</v>
      </c>
    </row>
    <row r="61" spans="1:11" x14ac:dyDescent="0.25">
      <c r="H61" s="6" t="s">
        <v>47</v>
      </c>
      <c r="I61">
        <v>5218</v>
      </c>
      <c r="J61">
        <v>58</v>
      </c>
      <c r="K61" s="16">
        <v>1.1115369873514757E-2</v>
      </c>
    </row>
    <row r="62" spans="1:11" x14ac:dyDescent="0.25">
      <c r="H62" s="19" t="s">
        <v>136</v>
      </c>
      <c r="I62">
        <v>296</v>
      </c>
      <c r="J62">
        <v>2</v>
      </c>
      <c r="K62" s="16">
        <v>6.7567567567567571E-3</v>
      </c>
    </row>
    <row r="63" spans="1:11" x14ac:dyDescent="0.25">
      <c r="H63" s="19" t="s">
        <v>137</v>
      </c>
      <c r="I63">
        <v>371</v>
      </c>
      <c r="J63">
        <v>9</v>
      </c>
      <c r="K63" s="16">
        <v>2.4258760107816711E-2</v>
      </c>
    </row>
    <row r="64" spans="1:11" x14ac:dyDescent="0.25">
      <c r="H64" s="19" t="s">
        <v>138</v>
      </c>
      <c r="I64">
        <v>514</v>
      </c>
      <c r="J64">
        <v>8</v>
      </c>
      <c r="K64" s="16">
        <v>1.556420233463035E-2</v>
      </c>
    </row>
    <row r="65" spans="8:11" x14ac:dyDescent="0.25">
      <c r="H65" s="19" t="s">
        <v>139</v>
      </c>
      <c r="I65">
        <v>546</v>
      </c>
      <c r="J65">
        <v>8</v>
      </c>
      <c r="K65" s="16">
        <v>1.4652014652014652E-2</v>
      </c>
    </row>
    <row r="66" spans="8:11" x14ac:dyDescent="0.25">
      <c r="H66" s="19" t="s">
        <v>140</v>
      </c>
      <c r="I66">
        <v>570</v>
      </c>
      <c r="J66">
        <v>4</v>
      </c>
      <c r="K66" s="16">
        <v>7.0175438596491229E-3</v>
      </c>
    </row>
    <row r="67" spans="8:11" x14ac:dyDescent="0.25">
      <c r="H67" s="19" t="s">
        <v>141</v>
      </c>
      <c r="I67">
        <v>499</v>
      </c>
      <c r="J67">
        <v>4</v>
      </c>
      <c r="K67" s="16">
        <v>8.0160320641282558E-3</v>
      </c>
    </row>
    <row r="68" spans="8:11" x14ac:dyDescent="0.25">
      <c r="H68" s="19" t="s">
        <v>142</v>
      </c>
      <c r="I68">
        <v>394</v>
      </c>
      <c r="J68">
        <v>4</v>
      </c>
      <c r="K68" s="16">
        <v>1.015228426395939E-2</v>
      </c>
    </row>
    <row r="69" spans="8:11" x14ac:dyDescent="0.25">
      <c r="H69" s="19" t="s">
        <v>143</v>
      </c>
      <c r="I69">
        <v>383</v>
      </c>
      <c r="J69">
        <v>4</v>
      </c>
      <c r="K69" s="16">
        <v>1.0443864229765013E-2</v>
      </c>
    </row>
    <row r="70" spans="8:11" x14ac:dyDescent="0.25">
      <c r="H70" s="19" t="s">
        <v>144</v>
      </c>
      <c r="I70">
        <v>381</v>
      </c>
      <c r="J70">
        <v>6</v>
      </c>
      <c r="K70" s="16">
        <v>1.5748031496062992E-2</v>
      </c>
    </row>
    <row r="71" spans="8:11" x14ac:dyDescent="0.25">
      <c r="H71" s="19" t="s">
        <v>145</v>
      </c>
      <c r="I71">
        <v>554</v>
      </c>
      <c r="J71">
        <v>5</v>
      </c>
      <c r="K71" s="16">
        <v>9.0252707581227436E-3</v>
      </c>
    </row>
    <row r="72" spans="8:11" x14ac:dyDescent="0.25">
      <c r="H72" s="19" t="s">
        <v>146</v>
      </c>
      <c r="I72">
        <v>361</v>
      </c>
      <c r="J72">
        <v>3</v>
      </c>
      <c r="K72" s="16">
        <v>8.3102493074792248E-3</v>
      </c>
    </row>
    <row r="73" spans="8:11" x14ac:dyDescent="0.25">
      <c r="H73" s="19" t="s">
        <v>147</v>
      </c>
      <c r="I73">
        <v>349</v>
      </c>
      <c r="J73">
        <v>1</v>
      </c>
      <c r="K73" s="16">
        <v>2.8653295128939827E-3</v>
      </c>
    </row>
    <row r="74" spans="8:11" x14ac:dyDescent="0.25">
      <c r="H74" s="6" t="s">
        <v>56</v>
      </c>
      <c r="I74">
        <v>24406</v>
      </c>
      <c r="J74">
        <v>767</v>
      </c>
      <c r="K74" s="16">
        <v>3.1426698352864046E-2</v>
      </c>
    </row>
  </sheetData>
  <autoFilter ref="A2:D58" xr:uid="{48BB19AA-3BEA-45BB-9494-1E4D69A0F8E7}"/>
  <phoneticPr fontId="3" type="noConversion"/>
  <conditionalFormatting pivot="1" sqref="K14:K2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27:K3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K36:K4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49:K6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62:K7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F5BD8-7DAB-406A-8DDE-DA6123489AEF}">
  <dimension ref="A1:I31"/>
  <sheetViews>
    <sheetView showGridLines="0" workbookViewId="0">
      <selection activeCell="G10" sqref="G10:G14"/>
    </sheetView>
  </sheetViews>
  <sheetFormatPr defaultRowHeight="15" x14ac:dyDescent="0.25"/>
  <cols>
    <col min="1" max="1" width="13.140625" bestFit="1" customWidth="1"/>
    <col min="2" max="2" width="18.7109375" bestFit="1" customWidth="1"/>
    <col min="3" max="3" width="19.7109375" bestFit="1" customWidth="1"/>
    <col min="4" max="4" width="15.5703125" bestFit="1" customWidth="1"/>
    <col min="5" max="5" width="16.5703125" bestFit="1" customWidth="1"/>
    <col min="6" max="6" width="11.5703125" bestFit="1" customWidth="1"/>
    <col min="7" max="7" width="33.85546875" bestFit="1" customWidth="1"/>
    <col min="8" max="8" width="30.7109375" bestFit="1" customWidth="1"/>
    <col min="9" max="9" width="26.7109375" bestFit="1" customWidth="1"/>
  </cols>
  <sheetData>
    <row r="1" spans="1:8" x14ac:dyDescent="0.25">
      <c r="A1" t="s">
        <v>93</v>
      </c>
      <c r="G1" s="7" t="s">
        <v>65</v>
      </c>
      <c r="H1" s="7"/>
    </row>
    <row r="2" spans="1:8" x14ac:dyDescent="0.25">
      <c r="A2" t="s">
        <v>66</v>
      </c>
      <c r="B2" t="s">
        <v>53</v>
      </c>
      <c r="C2" t="s">
        <v>51</v>
      </c>
      <c r="D2" t="s">
        <v>52</v>
      </c>
      <c r="E2" t="s">
        <v>0</v>
      </c>
      <c r="G2" s="7" t="s">
        <v>74</v>
      </c>
      <c r="H2" s="14">
        <f>AVERAGE(C3:C14)</f>
        <v>119.75</v>
      </c>
    </row>
    <row r="3" spans="1:8" x14ac:dyDescent="0.25">
      <c r="A3">
        <v>1</v>
      </c>
      <c r="B3" t="s">
        <v>1</v>
      </c>
      <c r="C3">
        <v>97</v>
      </c>
      <c r="D3" s="1">
        <v>159538.01</v>
      </c>
      <c r="E3" s="1">
        <v>1644.72</v>
      </c>
      <c r="G3" s="7" t="s">
        <v>75</v>
      </c>
      <c r="H3" s="15">
        <f>AVERAGE(D3:D14)</f>
        <v>191369.69000000003</v>
      </c>
    </row>
    <row r="4" spans="1:8" x14ac:dyDescent="0.25">
      <c r="A4">
        <v>2</v>
      </c>
      <c r="B4" t="s">
        <v>1</v>
      </c>
      <c r="C4">
        <v>148</v>
      </c>
      <c r="D4" s="1">
        <v>241578.67</v>
      </c>
      <c r="E4" s="1">
        <v>1632.29</v>
      </c>
      <c r="G4" s="7" t="s">
        <v>80</v>
      </c>
      <c r="H4" s="15">
        <f>AVERAGE(E3:E14)</f>
        <v>1598.3100000000002</v>
      </c>
    </row>
    <row r="5" spans="1:8" x14ac:dyDescent="0.25">
      <c r="A5">
        <v>3</v>
      </c>
      <c r="B5" t="s">
        <v>1</v>
      </c>
      <c r="C5">
        <v>141</v>
      </c>
      <c r="D5" s="1">
        <v>227036.94</v>
      </c>
      <c r="E5" s="1">
        <v>1610.19</v>
      </c>
    </row>
    <row r="6" spans="1:8" x14ac:dyDescent="0.25">
      <c r="A6">
        <v>4</v>
      </c>
      <c r="B6" t="s">
        <v>1</v>
      </c>
      <c r="C6">
        <v>152</v>
      </c>
      <c r="D6" s="1">
        <v>237704.56</v>
      </c>
      <c r="E6" s="1">
        <v>1563.85</v>
      </c>
    </row>
    <row r="7" spans="1:8" x14ac:dyDescent="0.25">
      <c r="A7">
        <v>5</v>
      </c>
      <c r="B7" t="s">
        <v>1</v>
      </c>
      <c r="C7">
        <v>147</v>
      </c>
      <c r="D7" s="1">
        <v>235696.83</v>
      </c>
      <c r="E7" s="1">
        <v>1603.38</v>
      </c>
    </row>
    <row r="8" spans="1:8" x14ac:dyDescent="0.25">
      <c r="A8">
        <v>6</v>
      </c>
      <c r="B8" t="s">
        <v>1</v>
      </c>
      <c r="C8">
        <v>120</v>
      </c>
      <c r="D8" s="1">
        <v>189008.09</v>
      </c>
      <c r="E8" s="1">
        <v>1575.07</v>
      </c>
    </row>
    <row r="9" spans="1:8" x14ac:dyDescent="0.25">
      <c r="A9">
        <v>7</v>
      </c>
      <c r="B9" t="s">
        <v>1</v>
      </c>
      <c r="C9">
        <v>122</v>
      </c>
      <c r="D9" s="1">
        <v>187851.43</v>
      </c>
      <c r="E9" s="1">
        <v>1539.77</v>
      </c>
    </row>
    <row r="10" spans="1:8" x14ac:dyDescent="0.25">
      <c r="A10">
        <v>8</v>
      </c>
      <c r="B10" t="s">
        <v>1</v>
      </c>
      <c r="C10">
        <v>102</v>
      </c>
      <c r="D10" s="1">
        <v>167641.62</v>
      </c>
      <c r="E10" s="1">
        <v>1643.55</v>
      </c>
    </row>
    <row r="11" spans="1:8" x14ac:dyDescent="0.25">
      <c r="A11">
        <v>9</v>
      </c>
      <c r="B11" t="s">
        <v>1</v>
      </c>
      <c r="C11">
        <v>99</v>
      </c>
      <c r="D11" s="1">
        <v>153263.93</v>
      </c>
      <c r="E11" s="1">
        <v>1548.12</v>
      </c>
    </row>
    <row r="12" spans="1:8" x14ac:dyDescent="0.25">
      <c r="A12">
        <v>10</v>
      </c>
      <c r="B12" t="s">
        <v>1</v>
      </c>
      <c r="C12">
        <v>138</v>
      </c>
      <c r="D12" s="1">
        <v>223048.79</v>
      </c>
      <c r="E12" s="1">
        <v>1616.3</v>
      </c>
      <c r="G12" s="8"/>
    </row>
    <row r="13" spans="1:8" x14ac:dyDescent="0.25">
      <c r="A13">
        <v>11</v>
      </c>
      <c r="B13" t="s">
        <v>1</v>
      </c>
      <c r="C13">
        <v>99</v>
      </c>
      <c r="D13" s="1">
        <v>159459.26</v>
      </c>
      <c r="E13" s="1">
        <v>1610.7</v>
      </c>
      <c r="G13" s="8"/>
    </row>
    <row r="14" spans="1:8" x14ac:dyDescent="0.25">
      <c r="A14">
        <v>12</v>
      </c>
      <c r="B14" t="s">
        <v>1</v>
      </c>
      <c r="C14">
        <v>72</v>
      </c>
      <c r="D14" s="1">
        <v>114608.15</v>
      </c>
      <c r="E14" s="1">
        <v>1591.78</v>
      </c>
    </row>
    <row r="18" spans="1:9" x14ac:dyDescent="0.25">
      <c r="A18" s="5" t="s">
        <v>55</v>
      </c>
      <c r="B18" t="s">
        <v>67</v>
      </c>
      <c r="C18" t="s">
        <v>57</v>
      </c>
      <c r="D18" t="s">
        <v>68</v>
      </c>
      <c r="E18" t="s">
        <v>69</v>
      </c>
      <c r="F18" t="s">
        <v>70</v>
      </c>
      <c r="G18" s="7" t="s">
        <v>71</v>
      </c>
      <c r="H18" s="7" t="s">
        <v>72</v>
      </c>
      <c r="I18" s="7" t="s">
        <v>73</v>
      </c>
    </row>
    <row r="19" spans="1:9" x14ac:dyDescent="0.25">
      <c r="A19" s="6">
        <v>1</v>
      </c>
      <c r="B19">
        <v>97</v>
      </c>
      <c r="C19" s="8">
        <v>6.7501739735560201E-2</v>
      </c>
      <c r="D19" s="10">
        <v>159538.01</v>
      </c>
      <c r="E19" s="8">
        <v>6.9471995103648154E-2</v>
      </c>
      <c r="F19" s="10">
        <v>1644.72</v>
      </c>
      <c r="G19" s="12">
        <f>(B19-B30)/B30</f>
        <v>0.34722222222222221</v>
      </c>
      <c r="H19" s="12">
        <f>(D19-D30)/D30</f>
        <v>0.39203023519706076</v>
      </c>
      <c r="I19" s="12">
        <f>(F19-F30)/F30</f>
        <v>3.3258364849413899E-2</v>
      </c>
    </row>
    <row r="20" spans="1:9" x14ac:dyDescent="0.25">
      <c r="A20" s="6">
        <v>2</v>
      </c>
      <c r="B20">
        <v>148</v>
      </c>
      <c r="C20" s="8">
        <v>0.10299234516353514</v>
      </c>
      <c r="D20" s="10">
        <v>241578.67</v>
      </c>
      <c r="E20" s="8">
        <v>0.1051972014655682</v>
      </c>
      <c r="F20" s="10">
        <v>1632.29</v>
      </c>
      <c r="G20" s="12">
        <f>(B20-B19)/B19</f>
        <v>0.52577319587628868</v>
      </c>
      <c r="H20" s="12">
        <f>(D20-D19)/D19</f>
        <v>0.51423895785085949</v>
      </c>
      <c r="I20" s="12">
        <f>(F20-F19)/F19</f>
        <v>-7.557517388978102E-3</v>
      </c>
    </row>
    <row r="21" spans="1:9" x14ac:dyDescent="0.25">
      <c r="A21" s="6">
        <v>3</v>
      </c>
      <c r="B21">
        <v>141</v>
      </c>
      <c r="C21" s="8">
        <v>9.8121085594989568E-2</v>
      </c>
      <c r="D21" s="10">
        <v>227036.94</v>
      </c>
      <c r="E21" s="8">
        <v>9.886489861586753E-2</v>
      </c>
      <c r="F21" s="10">
        <v>1610.19</v>
      </c>
      <c r="G21" s="12">
        <f t="shared" ref="G21:G30" si="0">(B21-B20)/B20</f>
        <v>-4.72972972972973E-2</v>
      </c>
      <c r="H21" s="12">
        <f t="shared" ref="H21:H30" si="1">(D21-D20)/D20</f>
        <v>-6.0194594166778095E-2</v>
      </c>
      <c r="I21" s="12">
        <f t="shared" ref="I21:I30" si="2">(F21-F20)/F20</f>
        <v>-1.3539260793118815E-2</v>
      </c>
    </row>
    <row r="22" spans="1:9" x14ac:dyDescent="0.25">
      <c r="A22" s="6">
        <v>4</v>
      </c>
      <c r="B22">
        <v>152</v>
      </c>
      <c r="C22" s="8">
        <v>0.1057759220598469</v>
      </c>
      <c r="D22" s="10">
        <v>237704.56</v>
      </c>
      <c r="E22" s="8">
        <v>0.10351019188740564</v>
      </c>
      <c r="F22" s="10">
        <v>1563.85</v>
      </c>
      <c r="G22" s="12">
        <f t="shared" si="0"/>
        <v>7.8014184397163122E-2</v>
      </c>
      <c r="H22" s="12">
        <f t="shared" si="1"/>
        <v>4.6986274568358764E-2</v>
      </c>
      <c r="I22" s="12">
        <f t="shared" si="2"/>
        <v>-2.8779212391084372E-2</v>
      </c>
    </row>
    <row r="23" spans="1:9" x14ac:dyDescent="0.25">
      <c r="A23" s="6">
        <v>5</v>
      </c>
      <c r="B23">
        <v>147</v>
      </c>
      <c r="C23" s="8">
        <v>0.1022964509394572</v>
      </c>
      <c r="D23" s="10">
        <v>235696.83</v>
      </c>
      <c r="E23" s="8">
        <v>0.10263591115186525</v>
      </c>
      <c r="F23" s="10">
        <v>1603.38</v>
      </c>
      <c r="G23" s="12">
        <f t="shared" si="0"/>
        <v>-3.2894736842105261E-2</v>
      </c>
      <c r="H23" s="12">
        <f t="shared" si="1"/>
        <v>-8.446325135706317E-3</v>
      </c>
      <c r="I23" s="12">
        <f t="shared" si="2"/>
        <v>2.5277360360648531E-2</v>
      </c>
    </row>
    <row r="24" spans="1:9" x14ac:dyDescent="0.25">
      <c r="A24" s="6">
        <v>6</v>
      </c>
      <c r="B24">
        <v>120</v>
      </c>
      <c r="C24" s="8">
        <v>8.3507306889352817E-2</v>
      </c>
      <c r="D24" s="10">
        <v>189008.09</v>
      </c>
      <c r="E24" s="8">
        <v>8.2304957314121505E-2</v>
      </c>
      <c r="F24" s="10">
        <v>1575.07</v>
      </c>
      <c r="G24" s="12">
        <f t="shared" si="0"/>
        <v>-0.18367346938775511</v>
      </c>
      <c r="H24" s="12">
        <f t="shared" si="1"/>
        <v>-0.19808811174931795</v>
      </c>
      <c r="I24" s="12">
        <f t="shared" si="2"/>
        <v>-1.7656450747795389E-2</v>
      </c>
    </row>
    <row r="25" spans="1:9" x14ac:dyDescent="0.25">
      <c r="A25" s="6">
        <v>7</v>
      </c>
      <c r="B25">
        <v>122</v>
      </c>
      <c r="C25" s="8">
        <v>8.4899095337508695E-2</v>
      </c>
      <c r="D25" s="10">
        <v>187851.43</v>
      </c>
      <c r="E25" s="8">
        <v>8.1801281244346116E-2</v>
      </c>
      <c r="F25" s="10">
        <v>1539.77</v>
      </c>
      <c r="G25" s="12">
        <f t="shared" si="0"/>
        <v>1.6666666666666666E-2</v>
      </c>
      <c r="H25" s="12">
        <f t="shared" si="1"/>
        <v>-6.1196322337313891E-3</v>
      </c>
      <c r="I25" s="12">
        <f t="shared" si="2"/>
        <v>-2.2411702337038961E-2</v>
      </c>
    </row>
    <row r="26" spans="1:9" x14ac:dyDescent="0.25">
      <c r="A26" s="6">
        <v>8</v>
      </c>
      <c r="B26">
        <v>102</v>
      </c>
      <c r="C26" s="8">
        <v>7.0981210855949897E-2</v>
      </c>
      <c r="D26" s="10">
        <v>167641.62</v>
      </c>
      <c r="E26" s="8">
        <v>7.3000771438779033E-2</v>
      </c>
      <c r="F26" s="10">
        <v>1643.55</v>
      </c>
      <c r="G26" s="12">
        <f t="shared" si="0"/>
        <v>-0.16393442622950818</v>
      </c>
      <c r="H26" s="12">
        <f t="shared" si="1"/>
        <v>-0.10758400934185063</v>
      </c>
      <c r="I26" s="12">
        <f t="shared" si="2"/>
        <v>6.7399676575072884E-2</v>
      </c>
    </row>
    <row r="27" spans="1:9" x14ac:dyDescent="0.25">
      <c r="A27" s="6">
        <v>9</v>
      </c>
      <c r="B27">
        <v>99</v>
      </c>
      <c r="C27" s="8">
        <v>6.889352818371608E-2</v>
      </c>
      <c r="D27" s="10">
        <v>153263.93</v>
      </c>
      <c r="E27" s="8">
        <v>6.6739901008705527E-2</v>
      </c>
      <c r="F27" s="10">
        <v>1548.12</v>
      </c>
      <c r="G27" s="12">
        <f t="shared" si="0"/>
        <v>-2.9411764705882353E-2</v>
      </c>
      <c r="H27" s="12">
        <f t="shared" si="1"/>
        <v>-8.5764442028178942E-2</v>
      </c>
      <c r="I27" s="12">
        <f t="shared" si="2"/>
        <v>-5.8063338505065294E-2</v>
      </c>
    </row>
    <row r="28" spans="1:9" x14ac:dyDescent="0.25">
      <c r="A28" s="6">
        <v>10</v>
      </c>
      <c r="B28">
        <v>138</v>
      </c>
      <c r="C28" s="8">
        <v>9.6033402922755737E-2</v>
      </c>
      <c r="D28" s="10">
        <v>223048.79</v>
      </c>
      <c r="E28" s="8">
        <v>9.7128229484338219E-2</v>
      </c>
      <c r="F28" s="10">
        <v>1616.3</v>
      </c>
      <c r="G28" s="12">
        <f t="shared" si="0"/>
        <v>0.39393939393939392</v>
      </c>
      <c r="H28" s="12">
        <f t="shared" si="1"/>
        <v>0.45532474601166772</v>
      </c>
      <c r="I28" s="12">
        <f t="shared" si="2"/>
        <v>4.4040513655272243E-2</v>
      </c>
    </row>
    <row r="29" spans="1:9" x14ac:dyDescent="0.25">
      <c r="A29" s="6">
        <v>11</v>
      </c>
      <c r="B29">
        <v>99</v>
      </c>
      <c r="C29" s="8">
        <v>6.889352818371608E-2</v>
      </c>
      <c r="D29" s="10">
        <v>159459.26</v>
      </c>
      <c r="E29" s="8">
        <v>6.9437702839288004E-2</v>
      </c>
      <c r="F29" s="10">
        <v>1610.7</v>
      </c>
      <c r="G29" s="12">
        <f t="shared" si="0"/>
        <v>-0.28260869565217389</v>
      </c>
      <c r="H29" s="12">
        <f t="shared" si="1"/>
        <v>-0.28509246788561371</v>
      </c>
      <c r="I29" s="12">
        <f t="shared" si="2"/>
        <v>-3.4647033347769036E-3</v>
      </c>
    </row>
    <row r="30" spans="1:9" x14ac:dyDescent="0.25">
      <c r="A30" s="6">
        <v>12</v>
      </c>
      <c r="B30">
        <v>72</v>
      </c>
      <c r="C30" s="8">
        <v>5.0104384133611693E-2</v>
      </c>
      <c r="D30" s="10">
        <v>114608.15</v>
      </c>
      <c r="E30" s="8">
        <v>4.9906958446066692E-2</v>
      </c>
      <c r="F30" s="10">
        <v>1591.78</v>
      </c>
      <c r="G30" s="12">
        <f t="shared" si="0"/>
        <v>-0.27272727272727271</v>
      </c>
      <c r="H30" s="12">
        <f t="shared" si="1"/>
        <v>-0.28127002470725132</v>
      </c>
      <c r="I30" s="12">
        <f t="shared" si="2"/>
        <v>-1.1746445644750775E-2</v>
      </c>
    </row>
    <row r="31" spans="1:9" x14ac:dyDescent="0.25">
      <c r="A31" s="6" t="s">
        <v>56</v>
      </c>
      <c r="B31">
        <v>1437</v>
      </c>
      <c r="C31" s="8">
        <v>1</v>
      </c>
      <c r="D31" s="10">
        <v>2296436.2800000003</v>
      </c>
      <c r="E31" s="8">
        <v>1</v>
      </c>
      <c r="F31" s="10">
        <v>19179.72</v>
      </c>
    </row>
  </sheetData>
  <conditionalFormatting pivot="1" sqref="B19:B3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19:C30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{9F43F666-0F0F-45C7-A16C-4A3C88A41042}</x14:id>
        </ext>
      </extLst>
    </cfRule>
  </conditionalFormatting>
  <conditionalFormatting pivot="1" sqref="D19:D3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E19:E30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{B94086CB-7D86-4FB4-905D-445DD33A96D8}</x14:id>
        </ext>
      </extLst>
    </cfRule>
  </conditionalFormatting>
  <conditionalFormatting pivot="1" sqref="F19:F3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:G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:H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9:I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9F43F666-0F0F-45C7-A16C-4A3C88A4104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C19:C30</xm:sqref>
        </x14:conditionalFormatting>
        <x14:conditionalFormatting xmlns:xm="http://schemas.microsoft.com/office/excel/2006/main" pivot="1">
          <x14:cfRule type="dataBar" id="{B94086CB-7D86-4FB4-905D-445DD33A96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E19:E30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2690E-C7AA-4C2B-9955-69D61D8E657B}">
  <dimension ref="A1:I30"/>
  <sheetViews>
    <sheetView showGridLines="0" workbookViewId="0">
      <selection activeCell="G1" sqref="G1"/>
    </sheetView>
  </sheetViews>
  <sheetFormatPr defaultRowHeight="15" x14ac:dyDescent="0.25"/>
  <cols>
    <col min="1" max="1" width="13.140625" bestFit="1" customWidth="1"/>
    <col min="2" max="2" width="15.7109375" bestFit="1" customWidth="1"/>
    <col min="3" max="3" width="17" bestFit="1" customWidth="1"/>
    <col min="4" max="4" width="22.28515625" bestFit="1" customWidth="1"/>
    <col min="7" max="7" width="24.85546875" bestFit="1" customWidth="1"/>
  </cols>
  <sheetData>
    <row r="1" spans="1:9" x14ac:dyDescent="0.25">
      <c r="A1" t="s">
        <v>81</v>
      </c>
      <c r="G1" s="7" t="s">
        <v>65</v>
      </c>
      <c r="H1" s="7"/>
      <c r="I1" s="7" t="s">
        <v>66</v>
      </c>
    </row>
    <row r="2" spans="1:9" x14ac:dyDescent="0.25">
      <c r="A2" t="s">
        <v>66</v>
      </c>
      <c r="B2" t="s">
        <v>51</v>
      </c>
      <c r="C2" t="s">
        <v>50</v>
      </c>
      <c r="D2" t="s">
        <v>82</v>
      </c>
      <c r="G2" s="7" t="s">
        <v>83</v>
      </c>
      <c r="H2" s="17">
        <f>AVERAGE(D18:D29)</f>
        <v>3.1174163877054534E-2</v>
      </c>
      <c r="I2" s="7"/>
    </row>
    <row r="3" spans="1:9" x14ac:dyDescent="0.25">
      <c r="A3">
        <v>1</v>
      </c>
      <c r="B3">
        <v>1338</v>
      </c>
      <c r="C3">
        <v>38</v>
      </c>
      <c r="D3" s="3">
        <v>2.8400597907324299E-2</v>
      </c>
      <c r="G3" s="7" t="s">
        <v>86</v>
      </c>
      <c r="H3" s="7">
        <f>MAX(C18:C29)</f>
        <v>92</v>
      </c>
      <c r="I3" s="7">
        <f>INDEX(A$18:A$29, MATCH(H3, C$18:C$29, 0))</f>
        <v>5</v>
      </c>
    </row>
    <row r="4" spans="1:9" x14ac:dyDescent="0.25">
      <c r="A4">
        <v>2</v>
      </c>
      <c r="B4">
        <v>1834</v>
      </c>
      <c r="C4">
        <v>62</v>
      </c>
      <c r="D4" s="3">
        <v>3.3805888767720803E-2</v>
      </c>
      <c r="G4" s="7" t="s">
        <v>87</v>
      </c>
      <c r="H4" s="17">
        <f>MAX(D18:D29)</f>
        <v>3.9493670886075902E-2</v>
      </c>
      <c r="I4" s="7">
        <f>INDEX(A$18:A$29, MATCH(H4, D$18:D$29, 0))</f>
        <v>7</v>
      </c>
    </row>
    <row r="5" spans="1:9" x14ac:dyDescent="0.25">
      <c r="A5">
        <v>3</v>
      </c>
      <c r="B5">
        <v>2372</v>
      </c>
      <c r="C5">
        <v>71</v>
      </c>
      <c r="D5" s="3">
        <v>2.99325463743676E-2</v>
      </c>
      <c r="G5" s="7" t="s">
        <v>155</v>
      </c>
      <c r="H5" s="7">
        <f>MIN(C18:C29)</f>
        <v>38</v>
      </c>
      <c r="I5" s="7">
        <f>INDEX(A$18:A$29, MATCH(H5, C$18:C$29, 0))</f>
        <v>1</v>
      </c>
    </row>
    <row r="6" spans="1:9" x14ac:dyDescent="0.25">
      <c r="A6">
        <v>4</v>
      </c>
      <c r="B6">
        <v>2568</v>
      </c>
      <c r="C6">
        <v>71</v>
      </c>
      <c r="D6" s="3">
        <v>2.7647975077881599E-2</v>
      </c>
      <c r="G6" s="7" t="s">
        <v>88</v>
      </c>
      <c r="H6" s="17">
        <f>MIN(D18:D29)</f>
        <v>2.5226390685640299E-2</v>
      </c>
      <c r="I6" s="7">
        <f>INDEX(A$18:A$29, MATCH(H6, D$18:D$29, 0))</f>
        <v>12</v>
      </c>
    </row>
    <row r="7" spans="1:9" x14ac:dyDescent="0.25">
      <c r="A7">
        <v>5</v>
      </c>
      <c r="B7">
        <v>2727</v>
      </c>
      <c r="C7">
        <v>92</v>
      </c>
      <c r="D7" s="3">
        <v>3.3736707004033702E-2</v>
      </c>
    </row>
    <row r="8" spans="1:9" x14ac:dyDescent="0.25">
      <c r="A8">
        <v>6</v>
      </c>
      <c r="B8">
        <v>2294</v>
      </c>
      <c r="C8">
        <v>73</v>
      </c>
      <c r="D8" s="3">
        <v>3.1822144725370503E-2</v>
      </c>
    </row>
    <row r="9" spans="1:9" x14ac:dyDescent="0.25">
      <c r="A9">
        <v>7</v>
      </c>
      <c r="B9">
        <v>1975</v>
      </c>
      <c r="C9">
        <v>78</v>
      </c>
      <c r="D9" s="3">
        <v>3.9493670886075902E-2</v>
      </c>
    </row>
    <row r="10" spans="1:9" x14ac:dyDescent="0.25">
      <c r="A10">
        <v>8</v>
      </c>
      <c r="B10">
        <v>1932</v>
      </c>
      <c r="C10">
        <v>63</v>
      </c>
      <c r="D10" s="3">
        <v>3.2608695652173898E-2</v>
      </c>
    </row>
    <row r="11" spans="1:9" x14ac:dyDescent="0.25">
      <c r="A11">
        <v>9</v>
      </c>
      <c r="B11">
        <v>1662</v>
      </c>
      <c r="C11">
        <v>50</v>
      </c>
      <c r="D11" s="3">
        <v>3.0084235860409099E-2</v>
      </c>
    </row>
    <row r="12" spans="1:9" x14ac:dyDescent="0.25">
      <c r="A12">
        <v>10</v>
      </c>
      <c r="B12">
        <v>2413</v>
      </c>
      <c r="C12">
        <v>83</v>
      </c>
      <c r="D12" s="3">
        <v>3.4397016162453303E-2</v>
      </c>
    </row>
    <row r="13" spans="1:9" x14ac:dyDescent="0.25">
      <c r="A13">
        <v>11</v>
      </c>
      <c r="B13">
        <v>1745</v>
      </c>
      <c r="C13">
        <v>47</v>
      </c>
      <c r="D13" s="3">
        <v>2.6934097421203399E-2</v>
      </c>
    </row>
    <row r="14" spans="1:9" x14ac:dyDescent="0.25">
      <c r="A14">
        <v>12</v>
      </c>
      <c r="B14">
        <v>1546</v>
      </c>
      <c r="C14">
        <v>39</v>
      </c>
      <c r="D14" s="3">
        <v>2.5226390685640299E-2</v>
      </c>
    </row>
    <row r="17" spans="1:4" x14ac:dyDescent="0.25">
      <c r="A17" s="5" t="s">
        <v>55</v>
      </c>
      <c r="B17" t="s">
        <v>67</v>
      </c>
      <c r="C17" t="s">
        <v>84</v>
      </c>
      <c r="D17" t="s">
        <v>85</v>
      </c>
    </row>
    <row r="18" spans="1:4" x14ac:dyDescent="0.25">
      <c r="A18" s="6">
        <v>1</v>
      </c>
      <c r="B18">
        <v>1338</v>
      </c>
      <c r="C18">
        <v>38</v>
      </c>
      <c r="D18" s="8">
        <v>2.8400597907324299E-2</v>
      </c>
    </row>
    <row r="19" spans="1:4" x14ac:dyDescent="0.25">
      <c r="A19" s="6">
        <v>2</v>
      </c>
      <c r="B19">
        <v>1834</v>
      </c>
      <c r="C19">
        <v>62</v>
      </c>
      <c r="D19" s="8">
        <v>3.3805888767720803E-2</v>
      </c>
    </row>
    <row r="20" spans="1:4" x14ac:dyDescent="0.25">
      <c r="A20" s="6">
        <v>3</v>
      </c>
      <c r="B20">
        <v>2372</v>
      </c>
      <c r="C20">
        <v>71</v>
      </c>
      <c r="D20" s="8">
        <v>2.99325463743676E-2</v>
      </c>
    </row>
    <row r="21" spans="1:4" x14ac:dyDescent="0.25">
      <c r="A21" s="6">
        <v>4</v>
      </c>
      <c r="B21">
        <v>2568</v>
      </c>
      <c r="C21">
        <v>71</v>
      </c>
      <c r="D21" s="8">
        <v>2.7647975077881599E-2</v>
      </c>
    </row>
    <row r="22" spans="1:4" x14ac:dyDescent="0.25">
      <c r="A22" s="6">
        <v>5</v>
      </c>
      <c r="B22">
        <v>2727</v>
      </c>
      <c r="C22">
        <v>92</v>
      </c>
      <c r="D22" s="8">
        <v>3.3736707004033702E-2</v>
      </c>
    </row>
    <row r="23" spans="1:4" x14ac:dyDescent="0.25">
      <c r="A23" s="6">
        <v>6</v>
      </c>
      <c r="B23">
        <v>2294</v>
      </c>
      <c r="C23">
        <v>73</v>
      </c>
      <c r="D23" s="8">
        <v>3.1822144725370503E-2</v>
      </c>
    </row>
    <row r="24" spans="1:4" x14ac:dyDescent="0.25">
      <c r="A24" s="6">
        <v>7</v>
      </c>
      <c r="B24">
        <v>1975</v>
      </c>
      <c r="C24">
        <v>78</v>
      </c>
      <c r="D24" s="8">
        <v>3.9493670886075902E-2</v>
      </c>
    </row>
    <row r="25" spans="1:4" x14ac:dyDescent="0.25">
      <c r="A25" s="6">
        <v>8</v>
      </c>
      <c r="B25">
        <v>1932</v>
      </c>
      <c r="C25">
        <v>63</v>
      </c>
      <c r="D25" s="8">
        <v>3.2608695652173898E-2</v>
      </c>
    </row>
    <row r="26" spans="1:4" x14ac:dyDescent="0.25">
      <c r="A26" s="6">
        <v>9</v>
      </c>
      <c r="B26">
        <v>1662</v>
      </c>
      <c r="C26">
        <v>50</v>
      </c>
      <c r="D26" s="8">
        <v>3.0084235860409099E-2</v>
      </c>
    </row>
    <row r="27" spans="1:4" x14ac:dyDescent="0.25">
      <c r="A27" s="6">
        <v>10</v>
      </c>
      <c r="B27">
        <v>2413</v>
      </c>
      <c r="C27">
        <v>83</v>
      </c>
      <c r="D27" s="8">
        <v>3.4397016162453303E-2</v>
      </c>
    </row>
    <row r="28" spans="1:4" x14ac:dyDescent="0.25">
      <c r="A28" s="6">
        <v>11</v>
      </c>
      <c r="B28">
        <v>1745</v>
      </c>
      <c r="C28">
        <v>47</v>
      </c>
      <c r="D28" s="8">
        <v>2.6934097421203399E-2</v>
      </c>
    </row>
    <row r="29" spans="1:4" x14ac:dyDescent="0.25">
      <c r="A29" s="6">
        <v>12</v>
      </c>
      <c r="B29">
        <v>1546</v>
      </c>
      <c r="C29">
        <v>39</v>
      </c>
      <c r="D29" s="8">
        <v>2.5226390685640299E-2</v>
      </c>
    </row>
    <row r="30" spans="1:4" x14ac:dyDescent="0.25">
      <c r="A30" s="6" t="s">
        <v>56</v>
      </c>
      <c r="B30">
        <v>24406</v>
      </c>
      <c r="C30">
        <v>767</v>
      </c>
      <c r="D30" s="8">
        <v>3.1174163877054534E-2</v>
      </c>
    </row>
  </sheetData>
  <conditionalFormatting pivot="1" sqref="D18:D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18:C2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32C22-3275-41F9-8E52-F77D0AA46827}">
  <dimension ref="A1:G16"/>
  <sheetViews>
    <sheetView showGridLines="0" workbookViewId="0">
      <selection activeCell="H1" sqref="H1"/>
    </sheetView>
  </sheetViews>
  <sheetFormatPr defaultRowHeight="15" x14ac:dyDescent="0.25"/>
  <cols>
    <col min="1" max="1" width="6.85546875" bestFit="1" customWidth="1"/>
    <col min="2" max="2" width="6.85546875" customWidth="1"/>
    <col min="3" max="3" width="14.140625" bestFit="1" customWidth="1"/>
    <col min="4" max="4" width="17.85546875" bestFit="1" customWidth="1"/>
    <col min="6" max="6" width="29.42578125" bestFit="1" customWidth="1"/>
    <col min="7" max="7" width="9.5703125" bestFit="1" customWidth="1"/>
  </cols>
  <sheetData>
    <row r="1" spans="1:7" x14ac:dyDescent="0.25">
      <c r="A1" t="s">
        <v>90</v>
      </c>
      <c r="F1" s="23" t="s">
        <v>65</v>
      </c>
      <c r="G1" s="23"/>
    </row>
    <row r="2" spans="1:7" x14ac:dyDescent="0.25">
      <c r="A2" t="s">
        <v>66</v>
      </c>
      <c r="B2" t="s">
        <v>66</v>
      </c>
      <c r="C2" t="s">
        <v>89</v>
      </c>
      <c r="F2" s="7" t="s">
        <v>156</v>
      </c>
      <c r="G2" s="23">
        <f>AVERAGE(C3:C14)</f>
        <v>25.583333333333332</v>
      </c>
    </row>
    <row r="3" spans="1:7" x14ac:dyDescent="0.25">
      <c r="A3">
        <v>1</v>
      </c>
      <c r="B3" t="s">
        <v>136</v>
      </c>
      <c r="C3">
        <v>33</v>
      </c>
      <c r="D3" s="12"/>
      <c r="F3" s="7" t="s">
        <v>155</v>
      </c>
      <c r="G3" s="23">
        <f>MIN(C3:C14)</f>
        <v>14</v>
      </c>
    </row>
    <row r="4" spans="1:7" x14ac:dyDescent="0.25">
      <c r="A4">
        <v>2</v>
      </c>
      <c r="B4" t="s">
        <v>137</v>
      </c>
      <c r="C4">
        <v>30</v>
      </c>
      <c r="D4" s="12"/>
      <c r="F4" s="7" t="s">
        <v>86</v>
      </c>
      <c r="G4" s="23">
        <f>MAX(C3:C14)</f>
        <v>40</v>
      </c>
    </row>
    <row r="5" spans="1:7" x14ac:dyDescent="0.25">
      <c r="A5">
        <v>3</v>
      </c>
      <c r="B5" t="s">
        <v>138</v>
      </c>
      <c r="C5">
        <v>40</v>
      </c>
      <c r="D5" s="12"/>
    </row>
    <row r="6" spans="1:7" x14ac:dyDescent="0.25">
      <c r="A6">
        <v>4</v>
      </c>
      <c r="B6" t="s">
        <v>139</v>
      </c>
      <c r="C6">
        <v>35</v>
      </c>
      <c r="D6" s="12"/>
    </row>
    <row r="7" spans="1:7" x14ac:dyDescent="0.25">
      <c r="A7">
        <v>5</v>
      </c>
      <c r="B7" t="s">
        <v>140</v>
      </c>
      <c r="C7">
        <v>33</v>
      </c>
      <c r="D7" s="12"/>
    </row>
    <row r="8" spans="1:7" x14ac:dyDescent="0.25">
      <c r="A8">
        <v>6</v>
      </c>
      <c r="B8" t="s">
        <v>141</v>
      </c>
      <c r="C8">
        <v>36</v>
      </c>
      <c r="D8" s="12"/>
    </row>
    <row r="9" spans="1:7" x14ac:dyDescent="0.25">
      <c r="A9">
        <v>7</v>
      </c>
      <c r="B9" t="s">
        <v>142</v>
      </c>
      <c r="C9">
        <v>19</v>
      </c>
      <c r="D9" s="12"/>
    </row>
    <row r="10" spans="1:7" x14ac:dyDescent="0.25">
      <c r="A10">
        <v>8</v>
      </c>
      <c r="B10" t="s">
        <v>143</v>
      </c>
      <c r="C10">
        <v>15</v>
      </c>
      <c r="D10" s="12"/>
    </row>
    <row r="11" spans="1:7" x14ac:dyDescent="0.25">
      <c r="A11">
        <v>9</v>
      </c>
      <c r="B11" t="s">
        <v>144</v>
      </c>
      <c r="C11">
        <v>23</v>
      </c>
      <c r="D11" s="12"/>
    </row>
    <row r="12" spans="1:7" x14ac:dyDescent="0.25">
      <c r="A12">
        <v>10</v>
      </c>
      <c r="B12" t="s">
        <v>145</v>
      </c>
      <c r="C12">
        <v>15</v>
      </c>
      <c r="D12" s="12"/>
    </row>
    <row r="13" spans="1:7" x14ac:dyDescent="0.25">
      <c r="A13">
        <v>11</v>
      </c>
      <c r="B13" t="s">
        <v>146</v>
      </c>
      <c r="C13">
        <v>14</v>
      </c>
      <c r="D13" s="12"/>
    </row>
    <row r="14" spans="1:7" x14ac:dyDescent="0.25">
      <c r="A14">
        <v>12</v>
      </c>
      <c r="B14" t="s">
        <v>147</v>
      </c>
      <c r="C14">
        <v>14</v>
      </c>
      <c r="D14" s="12"/>
    </row>
    <row r="16" spans="1:7" x14ac:dyDescent="0.25">
      <c r="A16" s="2"/>
      <c r="B16" s="2"/>
    </row>
  </sheetData>
  <phoneticPr fontId="3" type="noConversion"/>
  <conditionalFormatting sqref="C3:C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D4221-2BFD-4B5C-9B04-80E24CE38787}">
  <dimension ref="A1:C5"/>
  <sheetViews>
    <sheetView showGridLines="0" workbookViewId="0">
      <selection activeCell="A3" sqref="A3:A5"/>
    </sheetView>
  </sheetViews>
  <sheetFormatPr defaultRowHeight="15" x14ac:dyDescent="0.25"/>
  <cols>
    <col min="1" max="1" width="18.7109375" bestFit="1" customWidth="1"/>
    <col min="2" max="2" width="13.28515625" bestFit="1" customWidth="1"/>
  </cols>
  <sheetData>
    <row r="1" spans="1:3" x14ac:dyDescent="0.25">
      <c r="A1" t="s">
        <v>92</v>
      </c>
    </row>
    <row r="2" spans="1:3" x14ac:dyDescent="0.25">
      <c r="A2" t="s">
        <v>91</v>
      </c>
      <c r="B2" t="s">
        <v>50</v>
      </c>
      <c r="C2" t="s">
        <v>82</v>
      </c>
    </row>
    <row r="3" spans="1:3" x14ac:dyDescent="0.25">
      <c r="A3" t="s">
        <v>2</v>
      </c>
      <c r="B3">
        <v>118</v>
      </c>
      <c r="C3" s="3">
        <v>4.17403608065086E-2</v>
      </c>
    </row>
    <row r="4" spans="1:3" x14ac:dyDescent="0.25">
      <c r="A4" t="s">
        <v>3</v>
      </c>
      <c r="B4">
        <v>79</v>
      </c>
      <c r="C4" s="3">
        <v>3.8275193798449597E-2</v>
      </c>
    </row>
    <row r="5" spans="1:3" x14ac:dyDescent="0.25">
      <c r="A5" t="s">
        <v>4</v>
      </c>
      <c r="B5">
        <v>7</v>
      </c>
      <c r="C5" s="3">
        <v>3.5175879396984903E-2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F4A48-75B0-4A5D-847A-7B13C48C7015}">
  <dimension ref="A1:B5"/>
  <sheetViews>
    <sheetView showGridLines="0" workbookViewId="0">
      <selection activeCell="B1" sqref="B1"/>
    </sheetView>
  </sheetViews>
  <sheetFormatPr defaultRowHeight="15" x14ac:dyDescent="0.25"/>
  <cols>
    <col min="1" max="1" width="25.7109375" bestFit="1" customWidth="1"/>
  </cols>
  <sheetData>
    <row r="1" spans="1:2" x14ac:dyDescent="0.25">
      <c r="A1" t="s">
        <v>95</v>
      </c>
    </row>
    <row r="2" spans="1:2" x14ac:dyDescent="0.25">
      <c r="A2" t="s">
        <v>91</v>
      </c>
      <c r="B2" t="s">
        <v>50</v>
      </c>
    </row>
    <row r="3" spans="1:2" x14ac:dyDescent="0.25">
      <c r="A3" t="s">
        <v>5</v>
      </c>
      <c r="B3">
        <v>647</v>
      </c>
    </row>
    <row r="4" spans="1:2" x14ac:dyDescent="0.25">
      <c r="A4" t="s">
        <v>6</v>
      </c>
      <c r="B4">
        <v>395</v>
      </c>
    </row>
    <row r="5" spans="1:2" x14ac:dyDescent="0.25">
      <c r="A5" t="s">
        <v>2</v>
      </c>
      <c r="B5">
        <v>118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157E3-C5A4-4D38-924E-AF10100FA15C}">
  <dimension ref="A1:D16"/>
  <sheetViews>
    <sheetView showGridLines="0" workbookViewId="0">
      <selection activeCell="D13" sqref="D13"/>
    </sheetView>
  </sheetViews>
  <sheetFormatPr defaultRowHeight="15" x14ac:dyDescent="0.25"/>
  <cols>
    <col min="1" max="1" width="13.140625" bestFit="1" customWidth="1"/>
    <col min="2" max="2" width="12.28515625" bestFit="1" customWidth="1"/>
    <col min="3" max="3" width="14" bestFit="1" customWidth="1"/>
    <col min="4" max="4" width="15.140625" bestFit="1" customWidth="1"/>
    <col min="6" max="6" width="11.85546875" bestFit="1" customWidth="1"/>
  </cols>
  <sheetData>
    <row r="1" spans="1:4" x14ac:dyDescent="0.25">
      <c r="A1" t="s">
        <v>96</v>
      </c>
    </row>
    <row r="2" spans="1:4" x14ac:dyDescent="0.25">
      <c r="A2" t="s">
        <v>97</v>
      </c>
      <c r="B2" t="s">
        <v>51</v>
      </c>
      <c r="C2" t="s">
        <v>0</v>
      </c>
    </row>
    <row r="3" spans="1:4" x14ac:dyDescent="0.25">
      <c r="A3" t="s">
        <v>7</v>
      </c>
      <c r="B3">
        <v>2428</v>
      </c>
      <c r="C3" s="1">
        <v>237.87753706754401</v>
      </c>
    </row>
    <row r="4" spans="1:4" x14ac:dyDescent="0.25">
      <c r="A4" t="s">
        <v>8</v>
      </c>
      <c r="B4">
        <v>650</v>
      </c>
      <c r="C4" s="1">
        <v>210.30310769230701</v>
      </c>
    </row>
    <row r="5" spans="1:4" x14ac:dyDescent="0.25">
      <c r="A5" t="s">
        <v>9</v>
      </c>
      <c r="B5">
        <v>27</v>
      </c>
      <c r="C5" s="1">
        <v>136.07740740740701</v>
      </c>
    </row>
    <row r="6" spans="1:4" x14ac:dyDescent="0.25">
      <c r="A6" t="s">
        <v>10</v>
      </c>
      <c r="B6">
        <v>3</v>
      </c>
      <c r="C6" s="1">
        <v>120</v>
      </c>
    </row>
    <row r="11" spans="1:4" x14ac:dyDescent="0.25">
      <c r="A11" s="5" t="s">
        <v>55</v>
      </c>
      <c r="B11" t="s">
        <v>98</v>
      </c>
      <c r="C11" t="s">
        <v>57</v>
      </c>
      <c r="D11" t="s">
        <v>99</v>
      </c>
    </row>
    <row r="12" spans="1:4" x14ac:dyDescent="0.25">
      <c r="A12" s="6" t="s">
        <v>7</v>
      </c>
      <c r="B12">
        <v>2428</v>
      </c>
      <c r="C12" s="8">
        <v>0.78120978120978124</v>
      </c>
      <c r="D12" s="9">
        <v>237.87753706754401</v>
      </c>
    </row>
    <row r="13" spans="1:4" x14ac:dyDescent="0.25">
      <c r="A13" s="6" t="s">
        <v>8</v>
      </c>
      <c r="B13">
        <v>650</v>
      </c>
      <c r="C13" s="8">
        <v>0.20913770913770913</v>
      </c>
      <c r="D13" s="9">
        <v>210.30310769230701</v>
      </c>
    </row>
    <row r="14" spans="1:4" x14ac:dyDescent="0.25">
      <c r="A14" s="6" t="s">
        <v>9</v>
      </c>
      <c r="B14">
        <v>27</v>
      </c>
      <c r="C14" s="8">
        <v>8.6872586872586872E-3</v>
      </c>
      <c r="D14" s="9">
        <v>136.07740740740701</v>
      </c>
    </row>
    <row r="15" spans="1:4" x14ac:dyDescent="0.25">
      <c r="A15" s="6" t="s">
        <v>10</v>
      </c>
      <c r="B15">
        <v>3</v>
      </c>
      <c r="C15" s="8">
        <v>9.6525096525096527E-4</v>
      </c>
      <c r="D15" s="9">
        <v>120</v>
      </c>
    </row>
    <row r="16" spans="1:4" x14ac:dyDescent="0.25">
      <c r="A16" s="6" t="s">
        <v>56</v>
      </c>
      <c r="B16">
        <v>3108</v>
      </c>
      <c r="C16" s="8">
        <v>1</v>
      </c>
      <c r="D16" s="9">
        <v>176.06451304181451</v>
      </c>
    </row>
  </sheetData>
  <conditionalFormatting pivot="1" sqref="B12:B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12:D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12:C1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{7337207C-AB0C-40A1-879F-5E8BD207A1D6}</x14:id>
        </ext>
      </extLst>
    </cfRule>
  </conditionalFormatting>
  <pageMargins left="0.7" right="0.7" top="0.75" bottom="0.75" header="0.3" footer="0.3"/>
  <pageSetup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7337207C-AB0C-40A1-879F-5E8BD207A1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C12:C15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E7ED8-9EA8-433F-949E-7AB40E6D689D}">
  <dimension ref="A1:D6"/>
  <sheetViews>
    <sheetView showGridLines="0" workbookViewId="0">
      <selection activeCell="E12" sqref="E12"/>
    </sheetView>
  </sheetViews>
  <sheetFormatPr defaultRowHeight="15" x14ac:dyDescent="0.25"/>
  <cols>
    <col min="1" max="1" width="21" bestFit="1" customWidth="1"/>
    <col min="2" max="2" width="30.28515625" bestFit="1" customWidth="1"/>
    <col min="3" max="3" width="33.28515625" bestFit="1" customWidth="1"/>
    <col min="4" max="4" width="9.28515625" customWidth="1"/>
    <col min="5" max="5" width="20.42578125" bestFit="1" customWidth="1"/>
    <col min="6" max="6" width="9.5703125" bestFit="1" customWidth="1"/>
  </cols>
  <sheetData>
    <row r="1" spans="1:4" x14ac:dyDescent="0.25">
      <c r="A1" t="s">
        <v>104</v>
      </c>
    </row>
    <row r="2" spans="1:4" x14ac:dyDescent="0.25">
      <c r="A2" t="s">
        <v>100</v>
      </c>
      <c r="B2" t="s">
        <v>101</v>
      </c>
      <c r="C2" t="s">
        <v>102</v>
      </c>
      <c r="D2" t="s">
        <v>103</v>
      </c>
    </row>
    <row r="3" spans="1:4" x14ac:dyDescent="0.25">
      <c r="A3" t="s">
        <v>7</v>
      </c>
      <c r="B3">
        <v>660</v>
      </c>
      <c r="C3">
        <v>2487</v>
      </c>
      <c r="D3" s="3">
        <f>B3/C3</f>
        <v>0.26537997587454765</v>
      </c>
    </row>
    <row r="4" spans="1:4" x14ac:dyDescent="0.25">
      <c r="A4" t="s">
        <v>8</v>
      </c>
      <c r="B4">
        <v>182</v>
      </c>
      <c r="C4">
        <v>701</v>
      </c>
      <c r="D4" s="3">
        <f t="shared" ref="D4:D6" si="0">B4/C4</f>
        <v>0.25962910128388017</v>
      </c>
    </row>
    <row r="5" spans="1:4" x14ac:dyDescent="0.25">
      <c r="A5" t="s">
        <v>9</v>
      </c>
      <c r="B5">
        <v>6</v>
      </c>
      <c r="C5">
        <v>25</v>
      </c>
      <c r="D5" s="3">
        <f t="shared" si="0"/>
        <v>0.24</v>
      </c>
    </row>
    <row r="6" spans="1:4" x14ac:dyDescent="0.25">
      <c r="A6" t="s">
        <v>10</v>
      </c>
      <c r="B6">
        <v>1</v>
      </c>
      <c r="C6">
        <v>1</v>
      </c>
      <c r="D6" s="3">
        <f t="shared" si="0"/>
        <v>1</v>
      </c>
    </row>
  </sheetData>
  <conditionalFormatting sqref="B3:B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{1CABC1E4-D4E4-4AB4-AC4F-42B63C4C7888}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CABC1E4-D4E4-4AB4-AC4F-42B63C4C788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D4287-AD0D-4A19-9759-001A48E46DBD}">
  <dimension ref="A2:A7"/>
  <sheetViews>
    <sheetView showGridLines="0" workbookViewId="0">
      <selection activeCell="A3" sqref="A3"/>
    </sheetView>
  </sheetViews>
  <sheetFormatPr defaultRowHeight="15" x14ac:dyDescent="0.25"/>
  <sheetData>
    <row r="2" spans="1:1" x14ac:dyDescent="0.25">
      <c r="A2" t="s">
        <v>105</v>
      </c>
    </row>
    <row r="3" spans="1:1" x14ac:dyDescent="0.25">
      <c r="A3" s="18">
        <v>64.781619400334193</v>
      </c>
    </row>
    <row r="6" spans="1:1" x14ac:dyDescent="0.25">
      <c r="A6" t="s">
        <v>106</v>
      </c>
    </row>
    <row r="7" spans="1:1" x14ac:dyDescent="0.25">
      <c r="A7" s="18">
        <v>51.480948947986597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Q1A Quarterly Macbook Sales</vt:lpstr>
      <vt:lpstr>Q1B Monthly Macbook Sales</vt:lpstr>
      <vt:lpstr>Q2A Monthly Refund Rates 2020</vt:lpstr>
      <vt:lpstr>Q2B Monthly Apple Refunds 2021</vt:lpstr>
      <vt:lpstr>Q3A Top Refund Frequency Prods</vt:lpstr>
      <vt:lpstr>Q3B Top 3 Highest Refund Count</vt:lpstr>
      <vt:lpstr>Q4A Acct Creation Channel &amp; AOV</vt:lpstr>
      <vt:lpstr>Q4B New Accts by Channel</vt:lpstr>
      <vt:lpstr>Q5 Acct Creation to Purchase</vt:lpstr>
      <vt:lpstr>Q6 Marketing Channels by Region</vt:lpstr>
      <vt:lpstr>Q7 Ad Hoc Report</vt:lpstr>
      <vt:lpstr>Q8 Refunds by Brand &amp; 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 Tarantino</dc:creator>
  <cp:lastModifiedBy>Pat Tarantino</cp:lastModifiedBy>
  <dcterms:created xsi:type="dcterms:W3CDTF">2023-06-28T17:21:04Z</dcterms:created>
  <dcterms:modified xsi:type="dcterms:W3CDTF">2023-07-05T19:29:51Z</dcterms:modified>
</cp:coreProperties>
</file>