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130" windowHeight="6405"/>
  </bookViews>
  <sheets>
    <sheet name="Parts " sheetId="6" r:id="rId1"/>
    <sheet name="Dimensions" sheetId="3" r:id="rId2"/>
    <sheet name="Resistors" sheetId="4" r:id="rId3"/>
    <sheet name="Wiring" sheetId="5" r:id="rId4"/>
    <sheet name="PinUsage" sheetId="7" r:id="rId5"/>
  </sheets>
  <definedNames>
    <definedName name="_xlnm._FilterDatabase" localSheetId="4" hidden="1">PinUsage!$A$3:$G$3</definedName>
  </definedNames>
  <calcPr calcId="145621"/>
</workbook>
</file>

<file path=xl/calcChain.xml><?xml version="1.0" encoding="utf-8"?>
<calcChain xmlns="http://schemas.openxmlformats.org/spreadsheetml/2006/main">
  <c r="B163" i="3" l="1"/>
  <c r="B162" i="3"/>
  <c r="B148" i="3" l="1"/>
  <c r="C150" i="3"/>
  <c r="C149" i="3"/>
  <c r="B154" i="3"/>
  <c r="C154" i="3"/>
  <c r="C153" i="3"/>
  <c r="B156" i="3"/>
  <c r="C60" i="3" l="1"/>
  <c r="B82" i="3"/>
  <c r="B80" i="3" s="1"/>
  <c r="B83" i="3"/>
  <c r="B81" i="3" s="1"/>
  <c r="B79" i="3" s="1"/>
  <c r="F102" i="3" l="1"/>
  <c r="B103" i="3" s="1"/>
  <c r="B134" i="3"/>
  <c r="B135" i="3" s="1"/>
  <c r="B136" i="3" s="1"/>
  <c r="B137" i="3" s="1"/>
  <c r="B138" i="3" s="1"/>
  <c r="B117" i="3"/>
  <c r="B118" i="3" s="1"/>
  <c r="B119" i="3" s="1"/>
  <c r="B120" i="3" s="1"/>
  <c r="B121" i="3" s="1"/>
  <c r="F27" i="6" l="1"/>
  <c r="F8" i="6" l="1"/>
  <c r="H8" i="6" s="1"/>
  <c r="F7" i="6"/>
  <c r="H7" i="6" s="1"/>
  <c r="F6" i="6"/>
  <c r="H6" i="6" s="1"/>
  <c r="K53" i="6"/>
  <c r="E42" i="6"/>
  <c r="E41" i="6"/>
  <c r="E40" i="6"/>
  <c r="E39" i="6"/>
  <c r="E38" i="6"/>
  <c r="E36" i="6"/>
  <c r="F31" i="6"/>
  <c r="H30" i="6"/>
  <c r="F30" i="6"/>
  <c r="H29" i="6"/>
  <c r="F29" i="6"/>
  <c r="H28" i="6"/>
  <c r="H27" i="6"/>
  <c r="H26" i="6"/>
  <c r="F26" i="6"/>
  <c r="H25" i="6"/>
  <c r="F25" i="6"/>
  <c r="F24" i="6"/>
  <c r="H24" i="6" s="1"/>
  <c r="F23" i="6"/>
  <c r="H23" i="6" s="1"/>
  <c r="F22" i="6"/>
  <c r="H22" i="6" s="1"/>
  <c r="F21" i="6"/>
  <c r="H21" i="6" s="1"/>
  <c r="F20" i="6"/>
  <c r="H20" i="6" s="1"/>
  <c r="F19" i="6"/>
  <c r="H19" i="6" s="1"/>
  <c r="F18" i="6"/>
  <c r="H18" i="6" s="1"/>
  <c r="F17" i="6"/>
  <c r="H17" i="6" s="1"/>
  <c r="F16" i="6"/>
  <c r="H16" i="6" s="1"/>
  <c r="F15" i="6"/>
  <c r="H15" i="6" s="1"/>
  <c r="F13" i="6"/>
  <c r="H13" i="6" s="1"/>
  <c r="F10" i="6"/>
  <c r="E44" i="6" l="1"/>
  <c r="F33" i="6"/>
  <c r="H10" i="6"/>
  <c r="H33" i="6" s="1"/>
  <c r="E46" i="6" l="1"/>
  <c r="E13" i="4" l="1"/>
  <c r="E11" i="4"/>
  <c r="E9" i="4"/>
  <c r="C6" i="4"/>
  <c r="E6" i="4" s="1"/>
  <c r="C5" i="4"/>
  <c r="E5" i="4" s="1"/>
  <c r="C4" i="4"/>
  <c r="E4" i="4" s="1"/>
  <c r="C3" i="4"/>
  <c r="E3" i="4" s="1"/>
  <c r="E8" i="4" s="1"/>
  <c r="K45" i="3" l="1"/>
  <c r="E152" i="3"/>
  <c r="B149" i="3"/>
  <c r="B150" i="3" s="1"/>
  <c r="H24" i="3"/>
  <c r="H25" i="3" s="1"/>
  <c r="B77" i="3"/>
  <c r="B75" i="3" s="1"/>
  <c r="B73" i="3" s="1"/>
  <c r="B71" i="3" s="1"/>
  <c r="B69" i="3" s="1"/>
  <c r="B67" i="3" s="1"/>
  <c r="G43" i="3"/>
  <c r="H43" i="3" s="1"/>
  <c r="I43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3" i="3"/>
  <c r="J33" i="3" s="1"/>
  <c r="H40" i="3"/>
  <c r="H39" i="3"/>
  <c r="H38" i="3"/>
  <c r="H37" i="3"/>
  <c r="H36" i="3"/>
  <c r="H35" i="3"/>
  <c r="H34" i="3"/>
  <c r="H33" i="3"/>
  <c r="O41" i="3"/>
  <c r="O38" i="3"/>
  <c r="N44" i="3"/>
  <c r="N38" i="3"/>
  <c r="B78" i="3" l="1"/>
  <c r="B76" i="3" s="1"/>
  <c r="B74" i="3" s="1"/>
  <c r="B72" i="3" s="1"/>
  <c r="B70" i="3" s="1"/>
  <c r="B68" i="3" s="1"/>
  <c r="B66" i="3" s="1"/>
  <c r="B65" i="3"/>
  <c r="B64" i="3" l="1"/>
  <c r="B63" i="3" s="1"/>
  <c r="R20" i="3" l="1"/>
  <c r="F13" i="3" l="1"/>
  <c r="O44" i="3"/>
  <c r="O47" i="3"/>
  <c r="N47" i="3"/>
  <c r="F33" i="3"/>
  <c r="B35" i="3"/>
  <c r="B36" i="3" s="1"/>
  <c r="B37" i="3" s="1"/>
  <c r="B26" i="3"/>
  <c r="Q33" i="3" l="1"/>
  <c r="F34" i="3"/>
  <c r="N41" i="3"/>
  <c r="F35" i="3" l="1"/>
  <c r="S33" i="3"/>
  <c r="Q44" i="3" s="1"/>
  <c r="F36" i="3" l="1"/>
  <c r="F37" i="3" l="1"/>
  <c r="F38" i="3" l="1"/>
  <c r="Q38" i="3" s="1"/>
  <c r="F39" i="3" l="1"/>
  <c r="S38" i="3" s="1"/>
  <c r="F40" i="3" l="1"/>
</calcChain>
</file>

<file path=xl/sharedStrings.xml><?xml version="1.0" encoding="utf-8"?>
<sst xmlns="http://schemas.openxmlformats.org/spreadsheetml/2006/main" count="510" uniqueCount="369">
  <si>
    <t>Item</t>
  </si>
  <si>
    <t>Arduino Mega</t>
  </si>
  <si>
    <t>SPST Switch</t>
  </si>
  <si>
    <t>Connector jack</t>
  </si>
  <si>
    <t>Blue LED 100</t>
  </si>
  <si>
    <t>Superbright Blue LEDs 5mm</t>
  </si>
  <si>
    <t>LED Mount 5mm</t>
  </si>
  <si>
    <t>DC chassis</t>
  </si>
  <si>
    <t>Jumper cable mm</t>
  </si>
  <si>
    <t>Resistors</t>
  </si>
  <si>
    <t>40 pcs mf</t>
  </si>
  <si>
    <t>Jumper cable mf</t>
  </si>
  <si>
    <t>Patch cable</t>
  </si>
  <si>
    <t>40 pcs mm</t>
  </si>
  <si>
    <t>o</t>
  </si>
  <si>
    <t>l</t>
  </si>
  <si>
    <t>h</t>
  </si>
  <si>
    <t>mm</t>
  </si>
  <si>
    <t>LCD Display</t>
  </si>
  <si>
    <t>LED</t>
  </si>
  <si>
    <t>Audio jack</t>
  </si>
  <si>
    <t>Stereo Jack</t>
  </si>
  <si>
    <t>Relay boards 8</t>
  </si>
  <si>
    <t>Relay board 4</t>
  </si>
  <si>
    <t>Arduino</t>
  </si>
  <si>
    <t>Sum</t>
  </si>
  <si>
    <t>lengte</t>
  </si>
  <si>
    <t>Select 1</t>
  </si>
  <si>
    <t>Select 2</t>
  </si>
  <si>
    <t>Select 3</t>
  </si>
  <si>
    <t>Select 4</t>
  </si>
  <si>
    <t>Select 5</t>
  </si>
  <si>
    <t>Select 6</t>
  </si>
  <si>
    <t>Select 7</t>
  </si>
  <si>
    <t>Select 8</t>
  </si>
  <si>
    <t>X</t>
  </si>
  <si>
    <t>y</t>
  </si>
  <si>
    <t>x</t>
  </si>
  <si>
    <t>Y</t>
  </si>
  <si>
    <t>Mute</t>
  </si>
  <si>
    <t>Mode</t>
  </si>
  <si>
    <t>D</t>
  </si>
  <si>
    <t>Down</t>
  </si>
  <si>
    <t>Up</t>
  </si>
  <si>
    <t>L1</t>
  </si>
  <si>
    <t>L2</t>
  </si>
  <si>
    <t>L3</t>
  </si>
  <si>
    <t>L4</t>
  </si>
  <si>
    <t>Aansluiting relayboard</t>
  </si>
  <si>
    <t xml:space="preserve">Power </t>
  </si>
  <si>
    <t>gnd</t>
  </si>
  <si>
    <t>groen</t>
  </si>
  <si>
    <t>vcc</t>
  </si>
  <si>
    <t>geel</t>
  </si>
  <si>
    <t>jd-vcc</t>
  </si>
  <si>
    <t>blauw</t>
  </si>
  <si>
    <t>oranje</t>
  </si>
  <si>
    <t>Channel 1 send</t>
  </si>
  <si>
    <t>Channel 1 return</t>
  </si>
  <si>
    <t>Channel 2 send</t>
  </si>
  <si>
    <t>Channel 2 return</t>
  </si>
  <si>
    <t>Channel 3 send</t>
  </si>
  <si>
    <t>Channel 3 return</t>
  </si>
  <si>
    <t>Channel 4 send</t>
  </si>
  <si>
    <t>Channel 4 return</t>
  </si>
  <si>
    <t>Channel 5 send</t>
  </si>
  <si>
    <t>Channel 5 return</t>
  </si>
  <si>
    <t>Channel 6 send</t>
  </si>
  <si>
    <t>Channel 6 return</t>
  </si>
  <si>
    <t>Channel 7 send</t>
  </si>
  <si>
    <t>Channel 7 return</t>
  </si>
  <si>
    <t>Channel 8 send</t>
  </si>
  <si>
    <t>USB</t>
  </si>
  <si>
    <t>hart</t>
  </si>
  <si>
    <t>Decal</t>
  </si>
  <si>
    <t>Stomp switches silent</t>
  </si>
  <si>
    <t>Relay 4</t>
  </si>
  <si>
    <t>I2C IO Ext</t>
  </si>
  <si>
    <t>I2C 16 port I/O extension</t>
  </si>
  <si>
    <t>Cordial CIK 122 BK</t>
  </si>
  <si>
    <t>100 pcs 0.25W  4.7K Ohm +/-5%</t>
  </si>
  <si>
    <t>Total</t>
  </si>
  <si>
    <t>Pedal Power</t>
  </si>
  <si>
    <t>Decal sticker paper</t>
  </si>
  <si>
    <t>Switch8 total</t>
  </si>
  <si>
    <t>Power and patch cables total</t>
  </si>
  <si>
    <t>USB power</t>
  </si>
  <si>
    <t>Guitar connector switchcraft</t>
  </si>
  <si>
    <t>Description</t>
  </si>
  <si>
    <t>Nr</t>
  </si>
  <si>
    <t>power for relays</t>
  </si>
  <si>
    <t>Midi cable</t>
  </si>
  <si>
    <t>5-pin DIN, Female, Black - Zwart</t>
  </si>
  <si>
    <t>Midi connectoren</t>
  </si>
  <si>
    <t>Neutrik Rean NYS 322</t>
  </si>
  <si>
    <t>Sommer Cable SC Stage 22 Highflex SW</t>
  </si>
  <si>
    <t>Prio</t>
  </si>
  <si>
    <t>Jacks</t>
  </si>
  <si>
    <t>Thomann SK140 Jack mono Angled</t>
  </si>
  <si>
    <t>Cordial CPK 220 BK</t>
  </si>
  <si>
    <t>Cable</t>
  </si>
  <si>
    <t>Diameter</t>
  </si>
  <si>
    <t>Ontvangen</t>
  </si>
  <si>
    <t>DC power jack</t>
  </si>
  <si>
    <t>Midi</t>
  </si>
  <si>
    <t>Breedte LCD</t>
  </si>
  <si>
    <t>hart positie LCD</t>
  </si>
  <si>
    <t>Gaten horizontaal</t>
  </si>
  <si>
    <t>Gaten verticaal</t>
  </si>
  <si>
    <t>Select LED</t>
  </si>
  <si>
    <t>Loop</t>
  </si>
  <si>
    <t>LED Y D 6,5</t>
  </si>
  <si>
    <t>LED D6,5</t>
  </si>
  <si>
    <t>(Lengte)</t>
  </si>
  <si>
    <t>(Breedte)</t>
  </si>
  <si>
    <t>Input</t>
  </si>
  <si>
    <t>Amp sw</t>
  </si>
  <si>
    <t>4 relay board  1</t>
  </si>
  <si>
    <t>D 12,1</t>
  </si>
  <si>
    <t>D12,1</t>
  </si>
  <si>
    <t>Wit</t>
  </si>
  <si>
    <t>Groen</t>
  </si>
  <si>
    <t>rood</t>
  </si>
  <si>
    <t>Amps</t>
  </si>
  <si>
    <t>Source V</t>
  </si>
  <si>
    <t>no of leds</t>
  </si>
  <si>
    <t>Total Amps</t>
  </si>
  <si>
    <t>A</t>
  </si>
  <si>
    <t>mA</t>
  </si>
  <si>
    <t>res</t>
  </si>
  <si>
    <t>power</t>
  </si>
  <si>
    <t>Imbus Bol</t>
  </si>
  <si>
    <t>Common loops</t>
  </si>
  <si>
    <t>Common presets</t>
  </si>
  <si>
    <t>Arduino Pin</t>
  </si>
  <si>
    <t>Button</t>
  </si>
  <si>
    <t>Color</t>
  </si>
  <si>
    <t>I2c scl</t>
  </si>
  <si>
    <t>I2c sda</t>
  </si>
  <si>
    <t>Midi data</t>
  </si>
  <si>
    <t>Relay pins</t>
  </si>
  <si>
    <t>color</t>
  </si>
  <si>
    <t>Board</t>
  </si>
  <si>
    <t>Pin</t>
  </si>
  <si>
    <t>Channel</t>
  </si>
  <si>
    <t>ch 1</t>
  </si>
  <si>
    <t>ch 2</t>
  </si>
  <si>
    <t>ch 3</t>
  </si>
  <si>
    <t xml:space="preserve">ch 4 </t>
  </si>
  <si>
    <t>ch 5</t>
  </si>
  <si>
    <t>ch 6</t>
  </si>
  <si>
    <t>ch 7</t>
  </si>
  <si>
    <t>Send</t>
  </si>
  <si>
    <t>Return</t>
  </si>
  <si>
    <t>Send St</t>
  </si>
  <si>
    <t>Return st</t>
  </si>
  <si>
    <t>Ch 8</t>
  </si>
  <si>
    <t>Tip</t>
  </si>
  <si>
    <t>Ring</t>
  </si>
  <si>
    <t>Pin power supply</t>
  </si>
  <si>
    <t>+5V</t>
  </si>
  <si>
    <t>+9V</t>
  </si>
  <si>
    <t>Sommer Tricone MKII</t>
  </si>
  <si>
    <t>Effectsloop cable</t>
  </si>
  <si>
    <t>Sommer Cable Onyx 2025 BK</t>
  </si>
  <si>
    <t>Midi info</t>
  </si>
  <si>
    <t>Arduino TX1</t>
  </si>
  <si>
    <t>Wiring</t>
  </si>
  <si>
    <t>inside multi connector location</t>
  </si>
  <si>
    <t>top right</t>
  </si>
  <si>
    <t>bottom right</t>
  </si>
  <si>
    <t>bottom left</t>
  </si>
  <si>
    <t>top left</t>
  </si>
  <si>
    <t>2 pcs, replaced these with a single multi connector</t>
  </si>
  <si>
    <t>Enclosure</t>
  </si>
  <si>
    <t>PowderCoat</t>
  </si>
  <si>
    <t>nc</t>
  </si>
  <si>
    <t>Relay 8 Signal</t>
  </si>
  <si>
    <t>8 channel signal relay</t>
  </si>
  <si>
    <t>Ship</t>
  </si>
  <si>
    <t>100 pcs</t>
  </si>
  <si>
    <t>Oled Display</t>
  </si>
  <si>
    <t>1,5 inch OLED 128x128 i2c</t>
  </si>
  <si>
    <t>USB adapter</t>
  </si>
  <si>
    <t>USB connector board</t>
  </si>
  <si>
    <t>Arduino Mega Core</t>
  </si>
  <si>
    <t>1/4 Stereo</t>
  </si>
  <si>
    <t>Stereo jack 1/4</t>
  </si>
  <si>
    <t>Overview of all used parts</t>
  </si>
  <si>
    <t>Preset/Loops buttons</t>
  </si>
  <si>
    <t>New Pin</t>
  </si>
  <si>
    <t>Core Pin</t>
  </si>
  <si>
    <t>Arduino pin</t>
  </si>
  <si>
    <t>Core pin</t>
  </si>
  <si>
    <t>Arduino serial communication</t>
  </si>
  <si>
    <t>Top B</t>
  </si>
  <si>
    <t>Panel side A</t>
  </si>
  <si>
    <t>Mode LED 6,5</t>
  </si>
  <si>
    <t>81.5</t>
  </si>
  <si>
    <t>Side C</t>
  </si>
  <si>
    <t>Output</t>
  </si>
  <si>
    <t>8 relay board</t>
  </si>
  <si>
    <t>Tuner</t>
  </si>
  <si>
    <t>Channel 8 return st</t>
  </si>
  <si>
    <t>fx loop in</t>
  </si>
  <si>
    <t>fx loop out</t>
  </si>
  <si>
    <t>Relay mid</t>
  </si>
  <si>
    <t>Lengte LCD</t>
  </si>
  <si>
    <t>Gaten LCD 3.1mm</t>
  </si>
  <si>
    <t>d 3,1</t>
  </si>
  <si>
    <t>width</t>
  </si>
  <si>
    <t>height</t>
  </si>
  <si>
    <t>USB port</t>
  </si>
  <si>
    <t>Middle x</t>
  </si>
  <si>
    <t>Top left</t>
  </si>
  <si>
    <t>Top right</t>
  </si>
  <si>
    <t>Pin Usage</t>
  </si>
  <si>
    <t>Keypad col 1</t>
  </si>
  <si>
    <t>Keypad col 2</t>
  </si>
  <si>
    <t>Keypad col 3</t>
  </si>
  <si>
    <t>Keypad col 4</t>
  </si>
  <si>
    <t>Keypad col 5</t>
  </si>
  <si>
    <t>Keypad col 6</t>
  </si>
  <si>
    <t>Keypad col 7</t>
  </si>
  <si>
    <t>Keypad col 8</t>
  </si>
  <si>
    <t>Relay pin 1</t>
  </si>
  <si>
    <t>Relay pin 2</t>
  </si>
  <si>
    <t>Relay pin 3</t>
  </si>
  <si>
    <t>Relay pin 4</t>
  </si>
  <si>
    <t>Relay pin 5</t>
  </si>
  <si>
    <t>Relay pin 6</t>
  </si>
  <si>
    <t>Relay pin 7</t>
  </si>
  <si>
    <t>Relay pin 8</t>
  </si>
  <si>
    <t>TX1 midi</t>
  </si>
  <si>
    <t>SCL I2C</t>
  </si>
  <si>
    <t>SDA I2C</t>
  </si>
  <si>
    <t>Reset SLI</t>
  </si>
  <si>
    <t>Clock SLI</t>
  </si>
  <si>
    <t>Data SLI</t>
  </si>
  <si>
    <t>CS SLI</t>
  </si>
  <si>
    <t>DC SLI</t>
  </si>
  <si>
    <t>Full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</si>
  <si>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</si>
  <si>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</si>
  <si>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</si>
  <si>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</si>
  <si>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</si>
  <si>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</si>
  <si>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</si>
  <si>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</si>
  <si>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</si>
  <si>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</si>
  <si>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</si>
  <si>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</si>
  <si>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TX1/D19</t>
  </si>
  <si>
    <t>SDA/D20</t>
  </si>
  <si>
    <t>SCL/D21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</si>
  <si>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</si>
  <si>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</si>
  <si>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</si>
  <si>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</si>
  <si>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</si>
  <si>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</si>
  <si>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</si>
  <si>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</si>
  <si>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</si>
  <si>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</si>
  <si>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</si>
  <si>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</si>
  <si>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</si>
  <si>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</si>
  <si>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</si>
  <si>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</si>
  <si>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</si>
  <si>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</si>
  <si>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</si>
  <si>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White</t>
  </si>
  <si>
    <t>Green</t>
  </si>
  <si>
    <t>Orange</t>
  </si>
  <si>
    <t>Blue</t>
  </si>
  <si>
    <t>Yellow</t>
  </si>
  <si>
    <t>Keypad Row Presets</t>
  </si>
  <si>
    <t>Keypad Row Loops</t>
  </si>
  <si>
    <t>Keypad col Mode</t>
  </si>
  <si>
    <t>Keypad col Mute</t>
  </si>
  <si>
    <t>Keypad col Down</t>
  </si>
  <si>
    <t>Keypad col Up</t>
  </si>
  <si>
    <t>D52</t>
  </si>
  <si>
    <t>D51</t>
  </si>
  <si>
    <t>D50</t>
  </si>
  <si>
    <t>NewMega</t>
  </si>
  <si>
    <t>OrgCore</t>
  </si>
  <si>
    <t>NewCore</t>
  </si>
  <si>
    <t>OrgMega</t>
  </si>
  <si>
    <t>D41</t>
  </si>
  <si>
    <t>D44</t>
  </si>
  <si>
    <t>D45</t>
  </si>
  <si>
    <t>D46</t>
  </si>
  <si>
    <t>D47</t>
  </si>
  <si>
    <t>D48</t>
  </si>
  <si>
    <t>D49</t>
  </si>
  <si>
    <t>D19 / TX1</t>
  </si>
  <si>
    <t>D20 / SDA</t>
  </si>
  <si>
    <t>D21 / SCL</t>
  </si>
  <si>
    <t>brown</t>
  </si>
  <si>
    <t>red</t>
  </si>
  <si>
    <t>orange</t>
  </si>
  <si>
    <t>yellow</t>
  </si>
  <si>
    <t>green</t>
  </si>
  <si>
    <t>blue</t>
  </si>
  <si>
    <t>purple</t>
  </si>
  <si>
    <t>grey</t>
  </si>
  <si>
    <t>Mute relay input/tuner output/ground</t>
  </si>
  <si>
    <t>black</t>
  </si>
  <si>
    <t>white</t>
  </si>
  <si>
    <t>Mode LED</t>
  </si>
  <si>
    <t>amp gain relay, IN4</t>
  </si>
  <si>
    <t>Amp reverb relay, IN3</t>
  </si>
  <si>
    <t>Most relay boards are for switching 230VAC, these boards are rubbish for audio switching. I'm not able to find the data relay board.</t>
  </si>
  <si>
    <t>As you can see from the price (35,99) it was pretty pricy</t>
  </si>
  <si>
    <t>pcs €</t>
  </si>
  <si>
    <t>Total €</t>
  </si>
  <si>
    <t>4 channel relay with optocoupler amp switching</t>
  </si>
  <si>
    <t>Midi socket</t>
  </si>
  <si>
    <t>Custom 1,5 mm stainless steel enclosure</t>
  </si>
  <si>
    <t xml:space="preserve">RAL 3001 </t>
  </si>
  <si>
    <t>OLED connection bolts m3x16</t>
  </si>
  <si>
    <t>Harley Benton ISO PowerPlant</t>
  </si>
  <si>
    <t>Switch8 MKIII stompbox switcher</t>
  </si>
  <si>
    <t>Enclosure hole dimensions and locations</t>
  </si>
  <si>
    <t>Part</t>
  </si>
  <si>
    <t>Large switch</t>
  </si>
  <si>
    <t>Small switch</t>
  </si>
  <si>
    <t>Width top</t>
  </si>
  <si>
    <t>Heigth top</t>
  </si>
  <si>
    <t>Width bottom</t>
  </si>
  <si>
    <t>Height bottom</t>
  </si>
  <si>
    <t>Depth</t>
  </si>
  <si>
    <t>Width enclosure</t>
  </si>
  <si>
    <t>x first switch</t>
  </si>
  <si>
    <t>x last switch</t>
  </si>
  <si>
    <t>Destance between switches</t>
  </si>
  <si>
    <t>Distance led</t>
  </si>
  <si>
    <t>Center positions</t>
  </si>
  <si>
    <t>Switch Y</t>
  </si>
  <si>
    <t>Nr of connectors</t>
  </si>
  <si>
    <t>Nr on single row</t>
  </si>
  <si>
    <t>Distance</t>
  </si>
  <si>
    <t>Heigth</t>
  </si>
  <si>
    <t>Relay length</t>
  </si>
  <si>
    <t>Relay width</t>
  </si>
  <si>
    <t>Bottom part</t>
  </si>
  <si>
    <t>Length</t>
  </si>
  <si>
    <t>Size B depth</t>
  </si>
  <si>
    <t>Size C Height</t>
  </si>
  <si>
    <t>Size A height</t>
  </si>
  <si>
    <t>Dimensions</t>
  </si>
  <si>
    <t>Width</t>
  </si>
  <si>
    <t>Cool openings</t>
  </si>
  <si>
    <t>Side A</t>
  </si>
  <si>
    <t>Bottom B</t>
  </si>
  <si>
    <t>Fixed with saddles</t>
  </si>
  <si>
    <t>Bottom right</t>
  </si>
  <si>
    <t>Hole 7</t>
  </si>
  <si>
    <t>Bottom left</t>
  </si>
  <si>
    <t>Cost bottom part</t>
  </si>
  <si>
    <t>Cost top part including holes</t>
  </si>
  <si>
    <t>LED resistors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</si>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</sst>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Eras Demi ITC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2" fillId="0" borderId="1" xfId="1" applyBorder="1"/>
    <xf numFmtId="0" fontId="0" fillId="0" borderId="1" xfId="0" applyBorder="1"/>
    <xf numFmtId="0" fontId="3" fillId="0" borderId="0" xfId="0" applyFont="1"/>
    <xf numFmtId="16" fontId="4" fillId="0" borderId="0" xfId="0" applyNumberFormat="1" applyFont="1"/>
    <xf numFmtId="0" fontId="4" fillId="0" borderId="0" xfId="1" applyFont="1"/>
    <xf numFmtId="16" fontId="4" fillId="0" borderId="0" xfId="1" applyNumberFormat="1" applyFont="1"/>
    <xf numFmtId="0" fontId="0" fillId="0" borderId="0" xfId="0" applyFont="1"/>
    <xf numFmtId="0" fontId="0" fillId="0" borderId="0" xfId="0" applyBorder="1"/>
    <xf numFmtId="16" fontId="2" fillId="0" borderId="0" xfId="1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0" xfId="0" applyBorder="1" applyAlignment="1">
      <alignment horizontal="center"/>
    </xf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31740</xdr:rowOff>
    </xdr:from>
    <xdr:to>
      <xdr:col>5</xdr:col>
      <xdr:colOff>640444</xdr:colOff>
      <xdr:row>51</xdr:row>
      <xdr:rowOff>136796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42240"/>
          <a:ext cx="4887007" cy="201005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15</xdr:col>
      <xdr:colOff>469083</xdr:colOff>
      <xdr:row>115</xdr:row>
      <xdr:rowOff>57477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3875" y="17145000"/>
          <a:ext cx="5525271" cy="2343477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523876</xdr:colOff>
      <xdr:row>127</xdr:row>
      <xdr:rowOff>111125</xdr:rowOff>
    </xdr:from>
    <xdr:to>
      <xdr:col>12</xdr:col>
      <xdr:colOff>476969</xdr:colOff>
      <xdr:row>136</xdr:row>
      <xdr:rowOff>82785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9251" y="21828125"/>
          <a:ext cx="5144218" cy="1686160"/>
        </a:xfrm>
        <a:prstGeom prst="rect">
          <a:avLst/>
        </a:prstGeom>
      </xdr:spPr>
    </xdr:pic>
    <xdr:clientData/>
  </xdr:twoCellAnchor>
  <xdr:twoCellAnchor editAs="oneCell">
    <xdr:from>
      <xdr:col>0</xdr:col>
      <xdr:colOff>468313</xdr:colOff>
      <xdr:row>85</xdr:row>
      <xdr:rowOff>150812</xdr:rowOff>
    </xdr:from>
    <xdr:to>
      <xdr:col>6</xdr:col>
      <xdr:colOff>67316</xdr:colOff>
      <xdr:row>91</xdr:row>
      <xdr:rowOff>36656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8313" y="16343312"/>
          <a:ext cx="4591691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ay.com/itm/40PCS-DuPont-Wire-Jumper-Connect-Wire-Male-to-Female-1P-1P-2-54mm-Length-20CM-/201323399819?hash=item2edfcf4a8b:g:FhUAAOSwmfhX5fRm" TargetMode="External"/><Relationship Id="rId13" Type="http://schemas.openxmlformats.org/officeDocument/2006/relationships/hyperlink" Target="https://www.thomann.de/nl/sommer_cable_sc_stage_22_highflex_sw.htm" TargetMode="External"/><Relationship Id="rId18" Type="http://schemas.openxmlformats.org/officeDocument/2006/relationships/hyperlink" Target="https://www.thomann.de/nl/neutrik_nys322.htm?ref=search_rslt_Neutrik+Rean+NYS+322_121360_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ebay.com/itm/10PCS-DC-Power-Supply-Jack-Socket-Female-Panel-Mount-Connector-5-5-x-2-1mm-/201728104380?hash=item2ef7ee97bc:g:LnAAAOSw4GVYNu9m" TargetMode="External"/><Relationship Id="rId21" Type="http://schemas.openxmlformats.org/officeDocument/2006/relationships/hyperlink" Target="https://www.ebay.com/itm/100pcs-5mm-Black-Plastic-LED-Holders-Case-Cup-Mounting/231613401962?epid=1131402501&amp;hash=item35ed3c0b6a:g:IeQAAOxyeglTXy2-" TargetMode="External"/><Relationship Id="rId7" Type="http://schemas.openxmlformats.org/officeDocument/2006/relationships/hyperlink" Target="https://www.thomann.de/nl/thomann_sk140_winkel_klinke.htm" TargetMode="External"/><Relationship Id="rId12" Type="http://schemas.openxmlformats.org/officeDocument/2006/relationships/hyperlink" Target="http://www.metalpoint.nl/plaatwerkprofielen/c-profiel.html" TargetMode="External"/><Relationship Id="rId17" Type="http://schemas.openxmlformats.org/officeDocument/2006/relationships/hyperlink" Target="https://www.thomann.de/nl/sommer_cable_onyx_2025_schwarz.htm" TargetMode="External"/><Relationship Id="rId25" Type="http://schemas.openxmlformats.org/officeDocument/2006/relationships/hyperlink" Target="https://www.ebay.com/itm/5PCS-6-35mm-1-4-6Pin-Female-Stereo-Jack-Socket-Panel-PCB-Welding/192373152016?hash=item2cca555910:g:DnwAAOSwAaJaFnVF" TargetMode="External"/><Relationship Id="rId2" Type="http://schemas.openxmlformats.org/officeDocument/2006/relationships/hyperlink" Target="http://www.ebay.com/itm/100PCS-5mm-Blue-Round-High-Power-Super-Bright-Water-Clear-LED-Leds-Lamp-Bulb-/131854073708?hash=item1eb31d7f6c:g:B0IAAOSw3YNXZ~Ac" TargetMode="External"/><Relationship Id="rId16" Type="http://schemas.openxmlformats.org/officeDocument/2006/relationships/hyperlink" Target="https://www.thomann.de/nl/sommer_cable_tricone_mkii.htm?glp=1&amp;gclid=Cj0KCQjw5arMBRDzARIsAAqmJexsXEGT637wCav6eN4vwpO53_snLgcODpMYAYGA8WccwEyk54l7t3UaAr74EALw_wcB" TargetMode="External"/><Relationship Id="rId20" Type="http://schemas.openxmlformats.org/officeDocument/2006/relationships/hyperlink" Target="https://www.ebay.com/itm/8-DPDT-Signal-Relay-Module-Board-DC24V-Version-for-PIC-Arduino-8051-AVR-MCU-/372146869494?_trksid=p2349526.m4383.l4275.c10" TargetMode="External"/><Relationship Id="rId1" Type="http://schemas.openxmlformats.org/officeDocument/2006/relationships/hyperlink" Target="http://www.ebay.com/itm/1X-SPST-Momentary-Soft-Touch-Push-Button-Electric-Guitar-Stomp-Foot-Pedal-Switch-/201597073007?hash=item2ef01f366f:g:DOMAAOSwbYZXUjEK" TargetMode="External"/><Relationship Id="rId6" Type="http://schemas.openxmlformats.org/officeDocument/2006/relationships/hyperlink" Target="https://www.ebay.com/itm/4-Four-Channel-Relay-Module-DC-5V-Optocoupler-For-Arduino-PIC-ARM-AVR-DSP/281686248144?epid=1780560051&amp;hash=item4195cf0ad0:g:YUkAAOSweW5VTJeN" TargetMode="External"/><Relationship Id="rId11" Type="http://schemas.openxmlformats.org/officeDocument/2006/relationships/hyperlink" Target="https://www.zamro.nl/product/D1EED/7102-ral3001-400ml-hoogglans-rood" TargetMode="External"/><Relationship Id="rId24" Type="http://schemas.openxmlformats.org/officeDocument/2006/relationships/hyperlink" Target="https://nl.grandado.com/products/mega2560-core-mini-2560-arduino-compatibel-3-3v-5v-voor-arduino-mega-2560?variant=UHJvZHVjdFZhcmlhbnQ6MTE0NzE3NTE5&amp;gclid=CjwKCAjwkMeUBhBuEiwA4hpqEGla03ScrhMggExtBQh7URGL1F_MIhSPkxrNecpuqC0CVK00zDbsvRoCM_0QAvD_BwE" TargetMode="External"/><Relationship Id="rId5" Type="http://schemas.openxmlformats.org/officeDocument/2006/relationships/hyperlink" Target="http://www.ebay.com/itm/40PCS-Dupont-wire-jumper-cables-20cm-2-54MM-male-to-male-1P-1P-For-Arduino-/151926399258" TargetMode="External"/><Relationship Id="rId15" Type="http://schemas.openxmlformats.org/officeDocument/2006/relationships/hyperlink" Target="http://www.ebay.com/itm/172680089781?var=471479287818" TargetMode="External"/><Relationship Id="rId23" Type="http://schemas.openxmlformats.org/officeDocument/2006/relationships/hyperlink" Target="https://www.amazon.com/Adapter-Breakout-Extension-Electrical-Components/dp/B09WC9BNMM" TargetMode="External"/><Relationship Id="rId10" Type="http://schemas.openxmlformats.org/officeDocument/2006/relationships/hyperlink" Target="https://nl.aliexpress.com/item/10pcs-lot-Laser-Water-Slide-Decal-Paper-No-Need-Varnish-Water-Transfer-Paper-White-Background/32743806805.html?spm=2114.010208.3.16.K7fMtw&amp;ws_ab_test=searchweb0_0,searchweb201602_1_10152_10065_10151_10068_5010017_10136_10137" TargetMode="External"/><Relationship Id="rId19" Type="http://schemas.openxmlformats.org/officeDocument/2006/relationships/hyperlink" Target="https://www.ebay.com/itm/PCF8574-IO-Expansion-Board-I-O-Expander-I2C-Bus-Evaluation-Development-Module/400453349150?epid=524302538&amp;hash=item5d3ce12f1e:g:O08AAOSw8gVYBIQz" TargetMode="External"/><Relationship Id="rId4" Type="http://schemas.openxmlformats.org/officeDocument/2006/relationships/hyperlink" Target="http://www.ebay.com/itm/100-pcs-Carbon-Film-Resistors-1-4W-0-25W-0-25-Watt-4-7K-Ohm-4-7Kohm-4K7-5-/151335900231?hash=item233c529447:g:oiQAAMXQ0pNRx-8p" TargetMode="External"/><Relationship Id="rId9" Type="http://schemas.openxmlformats.org/officeDocument/2006/relationships/hyperlink" Target="https://www.thomann.de/nl/harley_benton_powerplant_iso_2_pro.htm" TargetMode="External"/><Relationship Id="rId14" Type="http://schemas.openxmlformats.org/officeDocument/2006/relationships/hyperlink" Target="https://www.tonefactory.nl/switchcraft-little-jax-mono-jack?gclid=CjwKEAiAlNbEBRCv9uy4j4SWrgwSJAB5MqJF2rKz7MC-MOlPpgbBQTQ5Is2GYVimvXD73UFN9c4dUhoCnijw_wcB" TargetMode="External"/><Relationship Id="rId22" Type="http://schemas.openxmlformats.org/officeDocument/2006/relationships/hyperlink" Target="https://www.ebay.com/itm/1-5inch-OLED-Display-Module-128x128-16bit-SPI-I2C-for-Raspberry-Pi-Arduino-STM32/253421173636?hash=item3b01143b84:g:YpUAAOSwL9paf~U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idi.org/specifications/item/table-1-summary-of-midi-mess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/>
  </sheetViews>
  <sheetFormatPr defaultRowHeight="15" x14ac:dyDescent="0.25"/>
  <cols>
    <col min="1" max="1" width="16.85546875" customWidth="1"/>
    <col min="2" max="2" width="47" bestFit="1" customWidth="1"/>
    <col min="6" max="6" width="8.7109375" customWidth="1"/>
    <col min="7" max="10" width="9.85546875" customWidth="1"/>
    <col min="11" max="11" width="23.42578125" customWidth="1"/>
    <col min="12" max="13" width="9.85546875" customWidth="1"/>
  </cols>
  <sheetData>
    <row r="1" spans="1:9" ht="27.75" x14ac:dyDescent="0.4">
      <c r="A1" s="7" t="s">
        <v>328</v>
      </c>
      <c r="H1" s="2"/>
    </row>
    <row r="2" spans="1:9" x14ac:dyDescent="0.25">
      <c r="B2" s="1"/>
      <c r="H2" s="1"/>
    </row>
    <row r="3" spans="1:9" ht="29.25" customHeight="1" x14ac:dyDescent="0.25">
      <c r="A3" s="22" t="s">
        <v>188</v>
      </c>
      <c r="B3" s="22"/>
      <c r="C3" s="22"/>
      <c r="D3" s="22"/>
      <c r="E3" s="22"/>
      <c r="H3" s="1"/>
    </row>
    <row r="4" spans="1:9" x14ac:dyDescent="0.25">
      <c r="H4" s="1"/>
    </row>
    <row r="5" spans="1:9" x14ac:dyDescent="0.25">
      <c r="A5" s="3" t="s">
        <v>0</v>
      </c>
      <c r="B5" s="3" t="s">
        <v>88</v>
      </c>
      <c r="C5" s="3" t="s">
        <v>320</v>
      </c>
      <c r="D5" s="3" t="s">
        <v>89</v>
      </c>
      <c r="E5" s="3" t="s">
        <v>179</v>
      </c>
      <c r="F5" s="3" t="s">
        <v>321</v>
      </c>
      <c r="G5" s="3" t="s">
        <v>96</v>
      </c>
      <c r="H5" s="3" t="s">
        <v>81</v>
      </c>
      <c r="I5" s="3" t="s">
        <v>102</v>
      </c>
    </row>
    <row r="6" spans="1:9" x14ac:dyDescent="0.25">
      <c r="A6" s="1" t="s">
        <v>181</v>
      </c>
      <c r="B6" t="s">
        <v>182</v>
      </c>
      <c r="C6">
        <v>12.87</v>
      </c>
      <c r="D6">
        <v>1</v>
      </c>
      <c r="F6">
        <f>D6*C6+E6</f>
        <v>12.87</v>
      </c>
      <c r="G6">
        <v>1</v>
      </c>
      <c r="H6">
        <f>IF(G6=1,F6,"")</f>
        <v>12.87</v>
      </c>
      <c r="I6" s="10"/>
    </row>
    <row r="7" spans="1:9" x14ac:dyDescent="0.25">
      <c r="A7" s="1" t="s">
        <v>183</v>
      </c>
      <c r="B7" t="s">
        <v>184</v>
      </c>
      <c r="C7">
        <v>0.99</v>
      </c>
      <c r="D7">
        <v>1</v>
      </c>
      <c r="F7">
        <f>D7*C7+E7</f>
        <v>0.99</v>
      </c>
      <c r="G7">
        <v>1</v>
      </c>
      <c r="H7">
        <f>IF(G7=1,F7,"")</f>
        <v>0.99</v>
      </c>
      <c r="I7" s="10"/>
    </row>
    <row r="8" spans="1:9" x14ac:dyDescent="0.25">
      <c r="A8" s="1" t="s">
        <v>1</v>
      </c>
      <c r="B8" t="s">
        <v>185</v>
      </c>
      <c r="C8">
        <v>13.99</v>
      </c>
      <c r="D8">
        <v>1</v>
      </c>
      <c r="F8">
        <f>D8*C8+E8</f>
        <v>13.99</v>
      </c>
      <c r="G8">
        <v>1</v>
      </c>
      <c r="H8">
        <f>IF(G8=1,F8,"")</f>
        <v>13.99</v>
      </c>
      <c r="I8" s="10"/>
    </row>
    <row r="9" spans="1:9" x14ac:dyDescent="0.25">
      <c r="A9" s="1"/>
      <c r="I9" s="10"/>
    </row>
    <row r="10" spans="1:9" x14ac:dyDescent="0.25">
      <c r="A10" s="1" t="s">
        <v>177</v>
      </c>
      <c r="B10" t="s">
        <v>178</v>
      </c>
      <c r="C10">
        <v>35.99</v>
      </c>
      <c r="D10">
        <v>1</v>
      </c>
      <c r="F10">
        <f t="shared" ref="F10:F27" si="0">D10*C10+E10</f>
        <v>35.99</v>
      </c>
      <c r="G10">
        <v>1</v>
      </c>
      <c r="H10">
        <f t="shared" ref="H10:H30" si="1">IF(G10=1,F10,"")</f>
        <v>35.99</v>
      </c>
      <c r="I10" s="10"/>
    </row>
    <row r="11" spans="1:9" x14ac:dyDescent="0.25">
      <c r="A11" t="s">
        <v>318</v>
      </c>
      <c r="I11" s="9"/>
    </row>
    <row r="12" spans="1:9" x14ac:dyDescent="0.25">
      <c r="A12" t="s">
        <v>319</v>
      </c>
      <c r="I12" s="9"/>
    </row>
    <row r="13" spans="1:9" x14ac:dyDescent="0.25">
      <c r="A13" s="1" t="s">
        <v>76</v>
      </c>
      <c r="B13" t="s">
        <v>322</v>
      </c>
      <c r="C13">
        <v>2.4900000000000002</v>
      </c>
      <c r="D13">
        <v>1</v>
      </c>
      <c r="F13">
        <f t="shared" si="0"/>
        <v>2.4900000000000002</v>
      </c>
      <c r="G13">
        <v>1</v>
      </c>
      <c r="H13">
        <f t="shared" si="1"/>
        <v>2.4900000000000002</v>
      </c>
      <c r="I13" s="10"/>
    </row>
    <row r="14" spans="1:9" x14ac:dyDescent="0.25">
      <c r="I14" s="8"/>
    </row>
    <row r="15" spans="1:9" x14ac:dyDescent="0.25">
      <c r="A15" t="s">
        <v>77</v>
      </c>
      <c r="B15" t="s">
        <v>78</v>
      </c>
      <c r="C15">
        <v>1.7</v>
      </c>
      <c r="D15">
        <v>2</v>
      </c>
      <c r="F15">
        <f t="shared" si="0"/>
        <v>3.4</v>
      </c>
      <c r="G15">
        <v>1</v>
      </c>
      <c r="H15">
        <f t="shared" si="1"/>
        <v>3.4</v>
      </c>
      <c r="I15" s="10"/>
    </row>
    <row r="16" spans="1:9" x14ac:dyDescent="0.25">
      <c r="A16" t="s">
        <v>323</v>
      </c>
      <c r="B16" t="s">
        <v>92</v>
      </c>
      <c r="C16">
        <v>5</v>
      </c>
      <c r="D16">
        <v>1</v>
      </c>
      <c r="F16">
        <f t="shared" si="0"/>
        <v>5</v>
      </c>
      <c r="G16">
        <v>1</v>
      </c>
      <c r="H16">
        <f t="shared" si="1"/>
        <v>5</v>
      </c>
      <c r="I16" s="9"/>
    </row>
    <row r="17" spans="1:9" x14ac:dyDescent="0.25">
      <c r="A17" t="s">
        <v>2</v>
      </c>
      <c r="B17" t="s">
        <v>75</v>
      </c>
      <c r="C17">
        <v>1.87</v>
      </c>
      <c r="D17">
        <v>21</v>
      </c>
      <c r="F17">
        <f t="shared" si="0"/>
        <v>39.270000000000003</v>
      </c>
      <c r="G17">
        <v>1</v>
      </c>
      <c r="H17">
        <f t="shared" si="1"/>
        <v>39.270000000000003</v>
      </c>
      <c r="I17" s="8"/>
    </row>
    <row r="18" spans="1:9" x14ac:dyDescent="0.25">
      <c r="A18" t="s">
        <v>4</v>
      </c>
      <c r="B18" t="s">
        <v>5</v>
      </c>
      <c r="C18">
        <v>1.46</v>
      </c>
      <c r="D18">
        <v>0</v>
      </c>
      <c r="F18">
        <f t="shared" si="0"/>
        <v>0</v>
      </c>
      <c r="G18">
        <v>1</v>
      </c>
      <c r="H18">
        <f t="shared" si="1"/>
        <v>0</v>
      </c>
      <c r="I18" s="10"/>
    </row>
    <row r="19" spans="1:9" x14ac:dyDescent="0.25">
      <c r="A19" s="1" t="s">
        <v>6</v>
      </c>
      <c r="B19" t="s">
        <v>180</v>
      </c>
      <c r="C19">
        <v>1.26</v>
      </c>
      <c r="D19">
        <v>1</v>
      </c>
      <c r="F19">
        <f t="shared" si="0"/>
        <v>1.26</v>
      </c>
      <c r="G19">
        <v>1</v>
      </c>
      <c r="H19">
        <f t="shared" si="1"/>
        <v>1.26</v>
      </c>
      <c r="I19" s="9"/>
    </row>
    <row r="20" spans="1:9" x14ac:dyDescent="0.25">
      <c r="A20" t="s">
        <v>9</v>
      </c>
      <c r="B20" t="s">
        <v>80</v>
      </c>
      <c r="C20">
        <v>0.99</v>
      </c>
      <c r="D20">
        <v>0</v>
      </c>
      <c r="F20">
        <f t="shared" si="0"/>
        <v>0</v>
      </c>
      <c r="G20">
        <v>1</v>
      </c>
      <c r="H20">
        <f t="shared" si="1"/>
        <v>0</v>
      </c>
      <c r="I20" s="9"/>
    </row>
    <row r="21" spans="1:9" x14ac:dyDescent="0.25">
      <c r="A21" t="s">
        <v>8</v>
      </c>
      <c r="B21" t="s">
        <v>13</v>
      </c>
      <c r="C21">
        <v>1.25</v>
      </c>
      <c r="D21">
        <v>3</v>
      </c>
      <c r="F21">
        <f t="shared" si="0"/>
        <v>3.75</v>
      </c>
      <c r="G21">
        <v>1</v>
      </c>
      <c r="H21">
        <f t="shared" si="1"/>
        <v>3.75</v>
      </c>
      <c r="I21" s="10"/>
    </row>
    <row r="22" spans="1:9" x14ac:dyDescent="0.25">
      <c r="A22" t="s">
        <v>11</v>
      </c>
      <c r="B22" t="s">
        <v>10</v>
      </c>
      <c r="C22">
        <v>0.99</v>
      </c>
      <c r="D22">
        <v>3</v>
      </c>
      <c r="F22">
        <f t="shared" si="0"/>
        <v>2.9699999999999998</v>
      </c>
      <c r="G22">
        <v>1</v>
      </c>
      <c r="H22">
        <f t="shared" si="1"/>
        <v>2.9699999999999998</v>
      </c>
      <c r="I22" s="10"/>
    </row>
    <row r="23" spans="1:9" x14ac:dyDescent="0.25">
      <c r="A23" t="s">
        <v>7</v>
      </c>
      <c r="B23" t="s">
        <v>173</v>
      </c>
      <c r="C23">
        <v>1.18</v>
      </c>
      <c r="D23">
        <v>1</v>
      </c>
      <c r="F23">
        <f t="shared" si="0"/>
        <v>1.18</v>
      </c>
      <c r="G23">
        <v>1</v>
      </c>
      <c r="H23">
        <f t="shared" si="1"/>
        <v>1.18</v>
      </c>
      <c r="I23" s="10"/>
    </row>
    <row r="24" spans="1:9" x14ac:dyDescent="0.25">
      <c r="A24" t="s">
        <v>3</v>
      </c>
      <c r="B24" t="s">
        <v>87</v>
      </c>
      <c r="C24">
        <v>1.55</v>
      </c>
      <c r="D24">
        <v>22</v>
      </c>
      <c r="E24">
        <v>5.95</v>
      </c>
      <c r="F24">
        <f t="shared" si="0"/>
        <v>40.050000000000004</v>
      </c>
      <c r="G24">
        <v>1</v>
      </c>
      <c r="H24">
        <f t="shared" si="1"/>
        <v>40.050000000000004</v>
      </c>
      <c r="I24" s="10"/>
    </row>
    <row r="25" spans="1:9" x14ac:dyDescent="0.25">
      <c r="A25" t="s">
        <v>174</v>
      </c>
      <c r="B25" t="s">
        <v>324</v>
      </c>
      <c r="C25">
        <v>40</v>
      </c>
      <c r="D25">
        <v>2</v>
      </c>
      <c r="F25">
        <f t="shared" si="0"/>
        <v>80</v>
      </c>
      <c r="H25" t="str">
        <f t="shared" si="1"/>
        <v/>
      </c>
      <c r="I25" s="13"/>
    </row>
    <row r="26" spans="1:9" x14ac:dyDescent="0.25">
      <c r="A26" t="s">
        <v>175</v>
      </c>
      <c r="B26" t="s">
        <v>325</v>
      </c>
      <c r="C26">
        <v>45</v>
      </c>
      <c r="D26">
        <v>1</v>
      </c>
      <c r="F26">
        <f t="shared" si="0"/>
        <v>45</v>
      </c>
      <c r="H26" t="str">
        <f t="shared" si="1"/>
        <v/>
      </c>
      <c r="I26" s="1"/>
    </row>
    <row r="27" spans="1:9" x14ac:dyDescent="0.25">
      <c r="A27" s="1" t="s">
        <v>186</v>
      </c>
      <c r="B27" t="s">
        <v>187</v>
      </c>
      <c r="C27">
        <v>1.54</v>
      </c>
      <c r="D27">
        <v>1</v>
      </c>
      <c r="F27">
        <f t="shared" si="0"/>
        <v>1.54</v>
      </c>
      <c r="H27" t="str">
        <f t="shared" si="1"/>
        <v/>
      </c>
      <c r="I27" s="1"/>
    </row>
    <row r="28" spans="1:9" x14ac:dyDescent="0.25">
      <c r="H28" t="str">
        <f t="shared" si="1"/>
        <v/>
      </c>
      <c r="I28" s="1"/>
    </row>
    <row r="29" spans="1:9" x14ac:dyDescent="0.25">
      <c r="A29" t="s">
        <v>74</v>
      </c>
      <c r="B29" t="s">
        <v>83</v>
      </c>
      <c r="C29">
        <v>10</v>
      </c>
      <c r="D29">
        <v>0</v>
      </c>
      <c r="F29">
        <f>D29*C29</f>
        <v>0</v>
      </c>
      <c r="H29" t="str">
        <f t="shared" si="1"/>
        <v/>
      </c>
      <c r="I29" s="1"/>
    </row>
    <row r="30" spans="1:9" x14ac:dyDescent="0.25">
      <c r="A30" t="s">
        <v>86</v>
      </c>
      <c r="B30" t="s">
        <v>90</v>
      </c>
      <c r="C30">
        <v>12</v>
      </c>
      <c r="D30">
        <v>0</v>
      </c>
      <c r="F30">
        <f>D30*C30</f>
        <v>0</v>
      </c>
      <c r="H30" t="str">
        <f t="shared" si="1"/>
        <v/>
      </c>
      <c r="I30" s="1"/>
    </row>
    <row r="31" spans="1:9" x14ac:dyDescent="0.25">
      <c r="A31" t="s">
        <v>131</v>
      </c>
      <c r="B31" t="s">
        <v>326</v>
      </c>
      <c r="C31">
        <v>2</v>
      </c>
      <c r="D31">
        <v>0</v>
      </c>
      <c r="F31">
        <f>D31*C31</f>
        <v>0</v>
      </c>
      <c r="I31" s="1"/>
    </row>
    <row r="32" spans="1:9" x14ac:dyDescent="0.25">
      <c r="A32" s="5"/>
      <c r="B32" s="6"/>
      <c r="C32" s="6"/>
      <c r="D32" s="6"/>
      <c r="E32" s="6"/>
      <c r="F32" s="6"/>
      <c r="G32" s="6"/>
      <c r="H32" s="6"/>
      <c r="I32" s="1"/>
    </row>
    <row r="33" spans="1:12" x14ac:dyDescent="0.25">
      <c r="A33" t="s">
        <v>84</v>
      </c>
      <c r="F33">
        <f>SUM(F6:F30)</f>
        <v>289.75000000000006</v>
      </c>
      <c r="H33">
        <f>SUM(H6:H30)</f>
        <v>163.21</v>
      </c>
      <c r="I33" s="1"/>
      <c r="J33">
        <v>350</v>
      </c>
    </row>
    <row r="34" spans="1:12" x14ac:dyDescent="0.25">
      <c r="A34" s="1"/>
      <c r="H34" s="1"/>
    </row>
    <row r="35" spans="1:12" x14ac:dyDescent="0.25">
      <c r="A35" s="1"/>
      <c r="H35" s="1"/>
    </row>
    <row r="36" spans="1:12" x14ac:dyDescent="0.25">
      <c r="A36" s="1" t="s">
        <v>82</v>
      </c>
      <c r="B36" t="s">
        <v>327</v>
      </c>
      <c r="C36">
        <v>69</v>
      </c>
      <c r="D36">
        <v>2</v>
      </c>
      <c r="E36">
        <f t="shared" ref="E36:E42" si="2">D36*C36</f>
        <v>138</v>
      </c>
      <c r="H36" s="1"/>
    </row>
    <row r="37" spans="1:12" x14ac:dyDescent="0.25">
      <c r="A37" s="1"/>
      <c r="H37" s="1"/>
    </row>
    <row r="38" spans="1:12" x14ac:dyDescent="0.25">
      <c r="A38" s="1" t="s">
        <v>93</v>
      </c>
      <c r="B38" t="s">
        <v>94</v>
      </c>
      <c r="C38">
        <v>1.5</v>
      </c>
      <c r="D38">
        <v>7</v>
      </c>
      <c r="E38">
        <f t="shared" si="2"/>
        <v>10.5</v>
      </c>
      <c r="H38" s="1"/>
    </row>
    <row r="39" spans="1:12" x14ac:dyDescent="0.25">
      <c r="A39" s="1" t="s">
        <v>91</v>
      </c>
      <c r="B39" t="s">
        <v>95</v>
      </c>
      <c r="C39">
        <v>0.98</v>
      </c>
      <c r="D39">
        <v>8</v>
      </c>
      <c r="E39">
        <f t="shared" si="2"/>
        <v>7.84</v>
      </c>
      <c r="H39" s="1"/>
    </row>
    <row r="40" spans="1:12" x14ac:dyDescent="0.25">
      <c r="A40" s="1" t="s">
        <v>12</v>
      </c>
      <c r="B40" t="s">
        <v>162</v>
      </c>
      <c r="C40">
        <v>0.77</v>
      </c>
      <c r="D40">
        <v>8</v>
      </c>
      <c r="E40">
        <f t="shared" si="2"/>
        <v>6.16</v>
      </c>
      <c r="H40" s="1"/>
    </row>
    <row r="41" spans="1:12" x14ac:dyDescent="0.25">
      <c r="A41" s="1" t="s">
        <v>97</v>
      </c>
      <c r="B41" t="s">
        <v>98</v>
      </c>
      <c r="C41">
        <v>0.99</v>
      </c>
      <c r="D41">
        <v>35</v>
      </c>
      <c r="E41">
        <f t="shared" si="2"/>
        <v>34.65</v>
      </c>
      <c r="H41" s="1"/>
    </row>
    <row r="42" spans="1:12" x14ac:dyDescent="0.25">
      <c r="A42" s="1" t="s">
        <v>163</v>
      </c>
      <c r="B42" t="s">
        <v>164</v>
      </c>
      <c r="C42">
        <v>1.1499999999999999</v>
      </c>
      <c r="D42">
        <v>8</v>
      </c>
      <c r="E42">
        <f t="shared" si="2"/>
        <v>9.1999999999999993</v>
      </c>
    </row>
    <row r="43" spans="1:12" x14ac:dyDescent="0.25">
      <c r="A43" s="5"/>
      <c r="B43" s="6"/>
      <c r="C43" s="6"/>
      <c r="D43" s="6"/>
      <c r="E43" s="6"/>
      <c r="F43" s="6"/>
      <c r="G43" s="6"/>
      <c r="K43" t="s">
        <v>100</v>
      </c>
      <c r="L43" t="s">
        <v>101</v>
      </c>
    </row>
    <row r="44" spans="1:12" x14ac:dyDescent="0.25">
      <c r="A44" t="s">
        <v>85</v>
      </c>
      <c r="E44">
        <f>SUM(E35:E43)</f>
        <v>206.35</v>
      </c>
      <c r="G44">
        <v>105.95</v>
      </c>
      <c r="I44">
        <v>150</v>
      </c>
      <c r="K44" t="s">
        <v>99</v>
      </c>
      <c r="L44">
        <v>4.7</v>
      </c>
    </row>
    <row r="46" spans="1:12" x14ac:dyDescent="0.25">
      <c r="D46" t="s">
        <v>81</v>
      </c>
      <c r="E46">
        <f>E44+F33</f>
        <v>496.1</v>
      </c>
      <c r="K46" t="s">
        <v>79</v>
      </c>
      <c r="L46">
        <v>6.1</v>
      </c>
    </row>
    <row r="48" spans="1:12" x14ac:dyDescent="0.25">
      <c r="A48" s="1"/>
    </row>
    <row r="51" spans="1:12" x14ac:dyDescent="0.25">
      <c r="A51" s="1"/>
    </row>
    <row r="52" spans="1:12" x14ac:dyDescent="0.25">
      <c r="K52">
        <v>760</v>
      </c>
      <c r="L52">
        <v>200</v>
      </c>
    </row>
    <row r="53" spans="1:12" x14ac:dyDescent="0.25">
      <c r="A53" s="1"/>
      <c r="K53">
        <f>K52/200</f>
        <v>3.8</v>
      </c>
      <c r="L53">
        <v>1</v>
      </c>
    </row>
    <row r="54" spans="1:12" x14ac:dyDescent="0.25">
      <c r="A54" s="1"/>
    </row>
  </sheetData>
  <mergeCells count="1">
    <mergeCell ref="A3:E3"/>
  </mergeCells>
  <hyperlinks>
    <hyperlink ref="A17" r:id="rId1"/>
    <hyperlink ref="A18" r:id="rId2"/>
    <hyperlink ref="A23" r:id="rId3"/>
    <hyperlink ref="A20" r:id="rId4"/>
    <hyperlink ref="A21" r:id="rId5" display="Jumper mm"/>
    <hyperlink ref="A13" r:id="rId6"/>
    <hyperlink ref="A41" r:id="rId7"/>
    <hyperlink ref="A22" r:id="rId8"/>
    <hyperlink ref="A36" r:id="rId9"/>
    <hyperlink ref="A29" r:id="rId10"/>
    <hyperlink ref="A26" r:id="rId11" display="Rode lak"/>
    <hyperlink ref="A25" r:id="rId12" display="Behuizing"/>
    <hyperlink ref="A39" r:id="rId13"/>
    <hyperlink ref="A24" r:id="rId14"/>
    <hyperlink ref="A31" r:id="rId15"/>
    <hyperlink ref="A40" r:id="rId16"/>
    <hyperlink ref="A42" r:id="rId17"/>
    <hyperlink ref="A38" r:id="rId18"/>
    <hyperlink ref="A15" r:id="rId19"/>
    <hyperlink ref="A10" r:id="rId20"/>
    <hyperlink ref="A19" r:id="rId21"/>
    <hyperlink ref="A6" r:id="rId22"/>
    <hyperlink ref="A7" r:id="rId23"/>
    <hyperlink ref="A8" r:id="rId24"/>
    <hyperlink ref="A27" r:id="rId25"/>
  </hyperlinks>
  <pageMargins left="0.31496062992125984" right="0.31496062992125984" top="0.74803149606299213" bottom="0.74803149606299213" header="0.31496062992125984" footer="0.31496062992125984"/>
  <pageSetup paperSize="9" scale="5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5"/>
  <sheetViews>
    <sheetView zoomScale="120" zoomScaleNormal="120" workbookViewId="0"/>
  </sheetViews>
  <sheetFormatPr defaultRowHeight="15" x14ac:dyDescent="0.25"/>
  <cols>
    <col min="1" max="1" width="26.7109375" customWidth="1"/>
    <col min="2" max="2" width="9.5703125" bestFit="1" customWidth="1"/>
    <col min="6" max="6" width="11.140625" customWidth="1"/>
    <col min="8" max="8" width="11.7109375" customWidth="1"/>
    <col min="19" max="19" width="7.140625" customWidth="1"/>
  </cols>
  <sheetData>
    <row r="1" spans="1:15" x14ac:dyDescent="0.25">
      <c r="A1" s="2" t="s">
        <v>329</v>
      </c>
    </row>
    <row r="2" spans="1:15" x14ac:dyDescent="0.25">
      <c r="M2" t="s">
        <v>48</v>
      </c>
    </row>
    <row r="3" spans="1:15" x14ac:dyDescent="0.25">
      <c r="B3" s="23" t="s">
        <v>17</v>
      </c>
      <c r="C3" s="23"/>
      <c r="D3" s="23"/>
      <c r="M3" t="s">
        <v>49</v>
      </c>
    </row>
    <row r="4" spans="1:15" x14ac:dyDescent="0.25">
      <c r="A4" t="s">
        <v>330</v>
      </c>
      <c r="B4" t="s">
        <v>14</v>
      </c>
      <c r="C4" t="s">
        <v>15</v>
      </c>
      <c r="D4" t="s">
        <v>16</v>
      </c>
      <c r="M4" t="s">
        <v>50</v>
      </c>
      <c r="N4" t="s">
        <v>51</v>
      </c>
    </row>
    <row r="5" spans="1:15" x14ac:dyDescent="0.25">
      <c r="A5" t="s">
        <v>331</v>
      </c>
      <c r="B5">
        <v>12</v>
      </c>
      <c r="M5" t="s">
        <v>52</v>
      </c>
      <c r="N5" t="s">
        <v>53</v>
      </c>
      <c r="O5" t="s">
        <v>56</v>
      </c>
    </row>
    <row r="6" spans="1:15" x14ac:dyDescent="0.25">
      <c r="A6" t="s">
        <v>332</v>
      </c>
      <c r="B6">
        <v>7</v>
      </c>
      <c r="M6" t="s">
        <v>54</v>
      </c>
      <c r="N6" t="s">
        <v>55</v>
      </c>
    </row>
    <row r="7" spans="1:15" x14ac:dyDescent="0.25">
      <c r="A7" t="s">
        <v>18</v>
      </c>
      <c r="C7">
        <v>71</v>
      </c>
      <c r="D7">
        <v>24</v>
      </c>
    </row>
    <row r="8" spans="1:15" x14ac:dyDescent="0.25">
      <c r="A8" t="s">
        <v>19</v>
      </c>
      <c r="B8">
        <v>6.2</v>
      </c>
    </row>
    <row r="9" spans="1:15" x14ac:dyDescent="0.25">
      <c r="A9" t="s">
        <v>20</v>
      </c>
      <c r="B9">
        <v>9</v>
      </c>
    </row>
    <row r="10" spans="1:15" x14ac:dyDescent="0.25">
      <c r="A10" t="s">
        <v>103</v>
      </c>
      <c r="B10">
        <v>15.9</v>
      </c>
    </row>
    <row r="11" spans="1:15" x14ac:dyDescent="0.25">
      <c r="A11" t="s">
        <v>21</v>
      </c>
      <c r="B11">
        <v>11</v>
      </c>
    </row>
    <row r="12" spans="1:15" x14ac:dyDescent="0.25">
      <c r="A12" t="s">
        <v>104</v>
      </c>
      <c r="B12">
        <v>15</v>
      </c>
    </row>
    <row r="13" spans="1:15" x14ac:dyDescent="0.25">
      <c r="F13">
        <f>490/2</f>
        <v>245</v>
      </c>
    </row>
    <row r="16" spans="1:15" x14ac:dyDescent="0.25">
      <c r="A16">
        <v>1121</v>
      </c>
    </row>
    <row r="17" spans="1:20" x14ac:dyDescent="0.25">
      <c r="A17" t="s">
        <v>333</v>
      </c>
      <c r="B17">
        <v>500</v>
      </c>
    </row>
    <row r="18" spans="1:20" x14ac:dyDescent="0.25">
      <c r="A18" t="s">
        <v>334</v>
      </c>
      <c r="B18">
        <v>50</v>
      </c>
    </row>
    <row r="19" spans="1:20" x14ac:dyDescent="0.25">
      <c r="A19" t="s">
        <v>335</v>
      </c>
      <c r="B19">
        <v>503</v>
      </c>
    </row>
    <row r="20" spans="1:20" x14ac:dyDescent="0.25">
      <c r="A20" t="s">
        <v>336</v>
      </c>
      <c r="B20">
        <v>51.5</v>
      </c>
      <c r="R20">
        <f>110-75</f>
        <v>35</v>
      </c>
    </row>
    <row r="23" spans="1:20" x14ac:dyDescent="0.25">
      <c r="A23" t="s">
        <v>22</v>
      </c>
      <c r="B23">
        <v>280</v>
      </c>
    </row>
    <row r="24" spans="1:20" x14ac:dyDescent="0.25">
      <c r="A24" t="s">
        <v>23</v>
      </c>
      <c r="B24">
        <v>75</v>
      </c>
      <c r="H24">
        <f>35-12</f>
        <v>23</v>
      </c>
      <c r="N24" t="s">
        <v>207</v>
      </c>
      <c r="P24">
        <v>34</v>
      </c>
      <c r="Q24" t="s">
        <v>113</v>
      </c>
    </row>
    <row r="25" spans="1:20" x14ac:dyDescent="0.25">
      <c r="A25" t="s">
        <v>24</v>
      </c>
      <c r="B25">
        <v>115</v>
      </c>
      <c r="H25">
        <f>H24-3-6</f>
        <v>14</v>
      </c>
      <c r="N25" t="s">
        <v>105</v>
      </c>
      <c r="P25">
        <v>37</v>
      </c>
      <c r="Q25" t="s">
        <v>114</v>
      </c>
    </row>
    <row r="26" spans="1:20" x14ac:dyDescent="0.25">
      <c r="A26" t="s">
        <v>25</v>
      </c>
      <c r="B26">
        <f>SUM(B23:B25)</f>
        <v>470</v>
      </c>
    </row>
    <row r="27" spans="1:20" x14ac:dyDescent="0.25">
      <c r="N27" t="s">
        <v>107</v>
      </c>
      <c r="P27">
        <v>40</v>
      </c>
    </row>
    <row r="28" spans="1:20" x14ac:dyDescent="0.25">
      <c r="N28" t="s">
        <v>108</v>
      </c>
      <c r="P28">
        <v>33</v>
      </c>
    </row>
    <row r="29" spans="1:20" x14ac:dyDescent="0.25">
      <c r="A29" s="2" t="s">
        <v>195</v>
      </c>
    </row>
    <row r="31" spans="1:20" x14ac:dyDescent="0.25">
      <c r="A31" t="s">
        <v>337</v>
      </c>
      <c r="B31">
        <v>170</v>
      </c>
      <c r="F31" t="s">
        <v>343</v>
      </c>
      <c r="H31" t="s">
        <v>109</v>
      </c>
      <c r="I31" t="s">
        <v>110</v>
      </c>
      <c r="N31" t="s">
        <v>106</v>
      </c>
      <c r="Q31" t="s">
        <v>39</v>
      </c>
      <c r="S31" t="s">
        <v>40</v>
      </c>
    </row>
    <row r="32" spans="1:20" x14ac:dyDescent="0.25">
      <c r="E32" t="s">
        <v>118</v>
      </c>
      <c r="F32" t="s">
        <v>35</v>
      </c>
      <c r="G32" t="s">
        <v>344</v>
      </c>
      <c r="H32" t="s">
        <v>111</v>
      </c>
      <c r="I32" t="s">
        <v>119</v>
      </c>
      <c r="J32" t="s">
        <v>112</v>
      </c>
      <c r="N32" t="s">
        <v>37</v>
      </c>
      <c r="O32" t="s">
        <v>36</v>
      </c>
      <c r="Q32" t="s">
        <v>35</v>
      </c>
      <c r="R32" t="s">
        <v>38</v>
      </c>
      <c r="S32" t="s">
        <v>35</v>
      </c>
      <c r="T32" t="s">
        <v>38</v>
      </c>
    </row>
    <row r="33" spans="1:20" x14ac:dyDescent="0.25">
      <c r="A33" t="s">
        <v>338</v>
      </c>
      <c r="B33">
        <v>500</v>
      </c>
      <c r="E33" t="s">
        <v>27</v>
      </c>
      <c r="F33" s="4">
        <f>B34</f>
        <v>25</v>
      </c>
      <c r="G33">
        <v>14</v>
      </c>
      <c r="H33">
        <f>G33+23</f>
        <v>37</v>
      </c>
      <c r="I33">
        <f>170-21</f>
        <v>149</v>
      </c>
      <c r="J33">
        <f>I33-23</f>
        <v>126</v>
      </c>
      <c r="N33">
        <v>465</v>
      </c>
      <c r="O33">
        <v>81.5</v>
      </c>
      <c r="Q33" s="4">
        <f>F33</f>
        <v>25</v>
      </c>
      <c r="R33">
        <v>81.5</v>
      </c>
      <c r="S33" s="4">
        <f>F34</f>
        <v>89.285714285714292</v>
      </c>
      <c r="T33">
        <v>81.5</v>
      </c>
    </row>
    <row r="34" spans="1:20" x14ac:dyDescent="0.25">
      <c r="A34" t="s">
        <v>339</v>
      </c>
      <c r="B34">
        <v>25</v>
      </c>
      <c r="E34" t="s">
        <v>28</v>
      </c>
      <c r="F34" s="4">
        <f>F33+B$37</f>
        <v>89.285714285714292</v>
      </c>
      <c r="G34">
        <v>14</v>
      </c>
      <c r="H34">
        <f t="shared" ref="H34:H40" si="0">G34+23</f>
        <v>37</v>
      </c>
      <c r="I34">
        <f t="shared" ref="I34:I40" si="1">170-21</f>
        <v>149</v>
      </c>
      <c r="J34">
        <f t="shared" ref="J34:J40" si="2">I34-23</f>
        <v>126</v>
      </c>
      <c r="Q34" t="s">
        <v>41</v>
      </c>
      <c r="R34">
        <v>12.1</v>
      </c>
      <c r="S34" t="s">
        <v>41</v>
      </c>
      <c r="T34">
        <v>12.1</v>
      </c>
    </row>
    <row r="35" spans="1:20" x14ac:dyDescent="0.25">
      <c r="A35" t="s">
        <v>340</v>
      </c>
      <c r="B35">
        <f>B33-B34</f>
        <v>475</v>
      </c>
      <c r="E35" t="s">
        <v>29</v>
      </c>
      <c r="F35" s="4">
        <f t="shared" ref="F35:F40" si="3">F34+B$37</f>
        <v>153.57142857142858</v>
      </c>
      <c r="G35">
        <v>14</v>
      </c>
      <c r="H35">
        <f t="shared" si="0"/>
        <v>37</v>
      </c>
      <c r="I35">
        <f t="shared" si="1"/>
        <v>149</v>
      </c>
      <c r="J35">
        <f t="shared" si="2"/>
        <v>126</v>
      </c>
      <c r="N35" t="s">
        <v>208</v>
      </c>
    </row>
    <row r="36" spans="1:20" x14ac:dyDescent="0.25">
      <c r="A36" t="s">
        <v>26</v>
      </c>
      <c r="B36">
        <f>B35-B34</f>
        <v>450</v>
      </c>
      <c r="E36" t="s">
        <v>30</v>
      </c>
      <c r="F36" s="4">
        <f t="shared" si="3"/>
        <v>217.85714285714289</v>
      </c>
      <c r="G36">
        <v>14</v>
      </c>
      <c r="H36">
        <f t="shared" si="0"/>
        <v>37</v>
      </c>
      <c r="I36">
        <f t="shared" si="1"/>
        <v>149</v>
      </c>
      <c r="J36">
        <f t="shared" si="2"/>
        <v>126</v>
      </c>
      <c r="N36" t="s">
        <v>44</v>
      </c>
      <c r="Q36" t="s">
        <v>42</v>
      </c>
      <c r="S36" t="s">
        <v>43</v>
      </c>
    </row>
    <row r="37" spans="1:20" x14ac:dyDescent="0.25">
      <c r="A37" t="s">
        <v>341</v>
      </c>
      <c r="B37" s="4">
        <f>B36/7</f>
        <v>64.285714285714292</v>
      </c>
      <c r="E37" t="s">
        <v>31</v>
      </c>
      <c r="F37" s="4">
        <f t="shared" si="3"/>
        <v>282.14285714285717</v>
      </c>
      <c r="G37">
        <v>14</v>
      </c>
      <c r="H37">
        <f t="shared" si="0"/>
        <v>37</v>
      </c>
      <c r="I37">
        <f t="shared" si="1"/>
        <v>149</v>
      </c>
      <c r="J37">
        <f t="shared" si="2"/>
        <v>126</v>
      </c>
      <c r="N37" t="s">
        <v>35</v>
      </c>
      <c r="O37" t="s">
        <v>38</v>
      </c>
      <c r="Q37" t="s">
        <v>35</v>
      </c>
      <c r="R37" t="s">
        <v>38</v>
      </c>
      <c r="S37" t="s">
        <v>35</v>
      </c>
      <c r="T37" t="s">
        <v>38</v>
      </c>
    </row>
    <row r="38" spans="1:20" x14ac:dyDescent="0.25">
      <c r="E38" t="s">
        <v>32</v>
      </c>
      <c r="F38" s="4">
        <f t="shared" si="3"/>
        <v>346.42857142857144</v>
      </c>
      <c r="G38">
        <v>14</v>
      </c>
      <c r="H38">
        <f t="shared" si="0"/>
        <v>37</v>
      </c>
      <c r="I38">
        <f t="shared" si="1"/>
        <v>149</v>
      </c>
      <c r="J38">
        <f t="shared" si="2"/>
        <v>126</v>
      </c>
      <c r="N38">
        <f>N33-(P27/2)</f>
        <v>445</v>
      </c>
      <c r="O38">
        <f>O33+(P28/2)</f>
        <v>98</v>
      </c>
      <c r="Q38" s="4">
        <f>F38</f>
        <v>346.42857142857144</v>
      </c>
      <c r="R38">
        <v>81.5</v>
      </c>
      <c r="S38" s="4">
        <f>F39</f>
        <v>410.71428571428572</v>
      </c>
      <c r="T38">
        <v>81.5</v>
      </c>
    </row>
    <row r="39" spans="1:20" x14ac:dyDescent="0.25">
      <c r="A39" t="s">
        <v>342</v>
      </c>
      <c r="B39">
        <v>20</v>
      </c>
      <c r="E39" t="s">
        <v>33</v>
      </c>
      <c r="F39" s="4">
        <f t="shared" si="3"/>
        <v>410.71428571428572</v>
      </c>
      <c r="G39">
        <v>14</v>
      </c>
      <c r="H39">
        <f t="shared" si="0"/>
        <v>37</v>
      </c>
      <c r="I39">
        <f t="shared" si="1"/>
        <v>149</v>
      </c>
      <c r="J39">
        <f t="shared" si="2"/>
        <v>126</v>
      </c>
      <c r="N39" t="s">
        <v>45</v>
      </c>
      <c r="Q39" t="s">
        <v>42</v>
      </c>
      <c r="R39">
        <v>12.1</v>
      </c>
      <c r="S39" t="s">
        <v>41</v>
      </c>
      <c r="T39">
        <v>12.1</v>
      </c>
    </row>
    <row r="40" spans="1:20" x14ac:dyDescent="0.25">
      <c r="E40" t="s">
        <v>34</v>
      </c>
      <c r="F40" s="4">
        <f t="shared" si="3"/>
        <v>475</v>
      </c>
      <c r="G40">
        <v>14</v>
      </c>
      <c r="H40">
        <f t="shared" si="0"/>
        <v>37</v>
      </c>
      <c r="I40">
        <f t="shared" si="1"/>
        <v>149</v>
      </c>
      <c r="J40">
        <f t="shared" si="2"/>
        <v>126</v>
      </c>
      <c r="N40" t="s">
        <v>35</v>
      </c>
      <c r="O40" t="s">
        <v>38</v>
      </c>
    </row>
    <row r="41" spans="1:20" x14ac:dyDescent="0.25">
      <c r="N41">
        <f>N38</f>
        <v>445</v>
      </c>
      <c r="O41">
        <f>O33-(P28/2)</f>
        <v>65</v>
      </c>
    </row>
    <row r="42" spans="1:20" x14ac:dyDescent="0.25">
      <c r="N42" t="s">
        <v>46</v>
      </c>
      <c r="Q42" t="s">
        <v>197</v>
      </c>
    </row>
    <row r="43" spans="1:20" x14ac:dyDescent="0.25">
      <c r="G43">
        <f>149-12</f>
        <v>137</v>
      </c>
      <c r="H43">
        <f>G43/2</f>
        <v>68.5</v>
      </c>
      <c r="I43">
        <f>H43+12</f>
        <v>80.5</v>
      </c>
      <c r="N43" t="s">
        <v>35</v>
      </c>
      <c r="O43" t="s">
        <v>38</v>
      </c>
      <c r="Q43" t="s">
        <v>35</v>
      </c>
      <c r="R43" t="s">
        <v>38</v>
      </c>
    </row>
    <row r="44" spans="1:20" x14ac:dyDescent="0.25">
      <c r="N44">
        <f>N33+(P27/2)</f>
        <v>485</v>
      </c>
      <c r="O44">
        <f>O41</f>
        <v>65</v>
      </c>
      <c r="Q44" s="4">
        <f>S33+(S33-Q33)/2</f>
        <v>121.42857142857144</v>
      </c>
      <c r="R44" t="s">
        <v>198</v>
      </c>
    </row>
    <row r="45" spans="1:20" x14ac:dyDescent="0.25">
      <c r="K45">
        <f>(149-14)/2+14</f>
        <v>81.5</v>
      </c>
      <c r="N45" t="s">
        <v>47</v>
      </c>
    </row>
    <row r="46" spans="1:20" x14ac:dyDescent="0.25">
      <c r="N46" t="s">
        <v>35</v>
      </c>
      <c r="O46" t="s">
        <v>38</v>
      </c>
    </row>
    <row r="47" spans="1:20" x14ac:dyDescent="0.25">
      <c r="N47">
        <f>N44</f>
        <v>485</v>
      </c>
      <c r="O47">
        <f>O38</f>
        <v>98</v>
      </c>
    </row>
    <row r="54" spans="1:4" x14ac:dyDescent="0.25">
      <c r="A54" s="2" t="s">
        <v>196</v>
      </c>
    </row>
    <row r="55" spans="1:4" x14ac:dyDescent="0.25">
      <c r="A55" t="s">
        <v>345</v>
      </c>
      <c r="B55">
        <v>21</v>
      </c>
    </row>
    <row r="56" spans="1:4" x14ac:dyDescent="0.25">
      <c r="A56" t="s">
        <v>346</v>
      </c>
      <c r="B56">
        <v>16</v>
      </c>
    </row>
    <row r="57" spans="1:4" x14ac:dyDescent="0.25">
      <c r="A57" t="s">
        <v>347</v>
      </c>
      <c r="B57">
        <v>30</v>
      </c>
    </row>
    <row r="58" spans="1:4" x14ac:dyDescent="0.25">
      <c r="A58" t="s">
        <v>348</v>
      </c>
      <c r="B58">
        <v>50</v>
      </c>
    </row>
    <row r="59" spans="1:4" x14ac:dyDescent="0.25">
      <c r="B59" t="s">
        <v>37</v>
      </c>
      <c r="C59" t="s">
        <v>36</v>
      </c>
      <c r="D59" t="s">
        <v>41</v>
      </c>
    </row>
    <row r="60" spans="1:4" x14ac:dyDescent="0.25">
      <c r="A60" t="s">
        <v>206</v>
      </c>
      <c r="B60">
        <v>482</v>
      </c>
      <c r="C60">
        <f>B58/2</f>
        <v>25</v>
      </c>
    </row>
    <row r="61" spans="1:4" x14ac:dyDescent="0.25">
      <c r="A61" t="s">
        <v>349</v>
      </c>
      <c r="B61">
        <v>13</v>
      </c>
    </row>
    <row r="62" spans="1:4" x14ac:dyDescent="0.25">
      <c r="A62" t="s">
        <v>350</v>
      </c>
      <c r="B62">
        <v>20.2</v>
      </c>
    </row>
    <row r="63" spans="1:4" x14ac:dyDescent="0.25">
      <c r="A63" t="s">
        <v>104</v>
      </c>
      <c r="B63" s="4">
        <f>B64+25</f>
        <v>370</v>
      </c>
      <c r="C63">
        <v>18.5</v>
      </c>
      <c r="D63">
        <v>15.1</v>
      </c>
    </row>
    <row r="64" spans="1:4" x14ac:dyDescent="0.25">
      <c r="A64" t="s">
        <v>116</v>
      </c>
      <c r="B64" s="4">
        <f>B65+25</f>
        <v>345</v>
      </c>
      <c r="C64">
        <v>18.5</v>
      </c>
      <c r="D64">
        <v>11</v>
      </c>
    </row>
    <row r="65" spans="1:18" x14ac:dyDescent="0.25">
      <c r="A65" t="s">
        <v>115</v>
      </c>
      <c r="B65" s="4">
        <f>B67+B$57</f>
        <v>320</v>
      </c>
      <c r="C65">
        <v>25</v>
      </c>
      <c r="D65">
        <v>9</v>
      </c>
      <c r="E65" s="4"/>
      <c r="N65" s="4"/>
      <c r="R65" s="4"/>
    </row>
    <row r="66" spans="1:18" x14ac:dyDescent="0.25">
      <c r="A66" t="s">
        <v>202</v>
      </c>
      <c r="B66" s="4">
        <f>B68+B$57</f>
        <v>305</v>
      </c>
      <c r="C66">
        <v>13</v>
      </c>
      <c r="D66">
        <v>9</v>
      </c>
      <c r="E66" s="4"/>
      <c r="N66" s="4"/>
      <c r="R66" s="4"/>
    </row>
    <row r="67" spans="1:18" x14ac:dyDescent="0.25">
      <c r="A67" t="s">
        <v>57</v>
      </c>
      <c r="B67" s="4">
        <f t="shared" ref="B67:B75" si="4">B69+B$57</f>
        <v>290</v>
      </c>
      <c r="C67">
        <v>25</v>
      </c>
      <c r="D67">
        <v>9</v>
      </c>
      <c r="E67" s="4"/>
      <c r="R67" s="4"/>
    </row>
    <row r="68" spans="1:18" x14ac:dyDescent="0.25">
      <c r="A68" t="s">
        <v>58</v>
      </c>
      <c r="B68" s="4">
        <f>B70+B$57</f>
        <v>275</v>
      </c>
      <c r="C68">
        <v>13</v>
      </c>
      <c r="D68">
        <v>9</v>
      </c>
      <c r="E68" s="4"/>
      <c r="N68" s="4"/>
      <c r="R68" s="4"/>
    </row>
    <row r="69" spans="1:18" x14ac:dyDescent="0.25">
      <c r="A69" t="s">
        <v>59</v>
      </c>
      <c r="B69" s="4">
        <f t="shared" si="4"/>
        <v>260</v>
      </c>
      <c r="C69">
        <v>25</v>
      </c>
      <c r="D69">
        <v>9</v>
      </c>
      <c r="E69" s="4"/>
      <c r="N69" s="4"/>
      <c r="R69" s="4"/>
    </row>
    <row r="70" spans="1:18" x14ac:dyDescent="0.25">
      <c r="A70" t="s">
        <v>60</v>
      </c>
      <c r="B70" s="4">
        <f>B72+B$57</f>
        <v>245</v>
      </c>
      <c r="C70">
        <v>13</v>
      </c>
      <c r="D70">
        <v>9</v>
      </c>
      <c r="E70" s="4"/>
      <c r="N70" s="4"/>
      <c r="R70" s="4"/>
    </row>
    <row r="71" spans="1:18" x14ac:dyDescent="0.25">
      <c r="A71" t="s">
        <v>61</v>
      </c>
      <c r="B71" s="4">
        <f t="shared" si="4"/>
        <v>230</v>
      </c>
      <c r="C71">
        <v>25</v>
      </c>
      <c r="D71">
        <v>9</v>
      </c>
      <c r="E71" s="4"/>
      <c r="N71" s="4"/>
      <c r="R71" s="4"/>
    </row>
    <row r="72" spans="1:18" x14ac:dyDescent="0.25">
      <c r="A72" t="s">
        <v>62</v>
      </c>
      <c r="B72" s="4">
        <f>B74+B$57</f>
        <v>215</v>
      </c>
      <c r="C72">
        <v>13</v>
      </c>
      <c r="D72">
        <v>9</v>
      </c>
      <c r="E72" s="4"/>
      <c r="N72" s="4"/>
      <c r="R72" s="4"/>
    </row>
    <row r="73" spans="1:18" x14ac:dyDescent="0.25">
      <c r="A73" t="s">
        <v>63</v>
      </c>
      <c r="B73" s="4">
        <f t="shared" si="4"/>
        <v>200</v>
      </c>
      <c r="C73">
        <v>25</v>
      </c>
      <c r="D73">
        <v>9</v>
      </c>
      <c r="E73" s="4"/>
      <c r="N73" s="4"/>
      <c r="R73" s="4"/>
    </row>
    <row r="74" spans="1:18" x14ac:dyDescent="0.25">
      <c r="A74" t="s">
        <v>64</v>
      </c>
      <c r="B74" s="4">
        <f>B76+B$57</f>
        <v>185</v>
      </c>
      <c r="C74">
        <v>13</v>
      </c>
      <c r="D74">
        <v>9</v>
      </c>
      <c r="E74" s="4"/>
    </row>
    <row r="75" spans="1:18" x14ac:dyDescent="0.25">
      <c r="A75" t="s">
        <v>65</v>
      </c>
      <c r="B75" s="4">
        <f t="shared" si="4"/>
        <v>170</v>
      </c>
      <c r="C75">
        <v>25</v>
      </c>
      <c r="D75">
        <v>9</v>
      </c>
      <c r="E75" s="4"/>
    </row>
    <row r="76" spans="1:18" x14ac:dyDescent="0.25">
      <c r="A76" t="s">
        <v>66</v>
      </c>
      <c r="B76" s="4">
        <f>B78+B$57</f>
        <v>155</v>
      </c>
      <c r="C76">
        <v>13</v>
      </c>
      <c r="D76">
        <v>9</v>
      </c>
      <c r="E76" s="4"/>
    </row>
    <row r="77" spans="1:18" x14ac:dyDescent="0.25">
      <c r="A77" t="s">
        <v>67</v>
      </c>
      <c r="B77" s="4">
        <f>B79+B57</f>
        <v>140</v>
      </c>
      <c r="C77">
        <v>25</v>
      </c>
      <c r="D77">
        <v>9</v>
      </c>
      <c r="E77" s="4"/>
    </row>
    <row r="78" spans="1:18" x14ac:dyDescent="0.25">
      <c r="A78" t="s">
        <v>68</v>
      </c>
      <c r="B78" s="4">
        <f>B80+B57</f>
        <v>125</v>
      </c>
      <c r="C78">
        <v>13</v>
      </c>
      <c r="D78">
        <v>9</v>
      </c>
      <c r="E78" s="4"/>
    </row>
    <row r="79" spans="1:18" x14ac:dyDescent="0.25">
      <c r="A79" t="s">
        <v>69</v>
      </c>
      <c r="B79" s="4">
        <f>B81+B57</f>
        <v>110</v>
      </c>
      <c r="C79">
        <v>25</v>
      </c>
      <c r="D79">
        <v>9</v>
      </c>
      <c r="E79" s="4"/>
    </row>
    <row r="80" spans="1:18" x14ac:dyDescent="0.25">
      <c r="A80" t="s">
        <v>70</v>
      </c>
      <c r="B80" s="4">
        <f>B82+B$57</f>
        <v>95</v>
      </c>
      <c r="C80">
        <v>13</v>
      </c>
      <c r="D80">
        <v>9</v>
      </c>
      <c r="E80" s="4"/>
    </row>
    <row r="81" spans="1:5" x14ac:dyDescent="0.25">
      <c r="A81" t="s">
        <v>71</v>
      </c>
      <c r="B81" s="4">
        <f>B83+B$57</f>
        <v>80</v>
      </c>
      <c r="C81">
        <v>25</v>
      </c>
      <c r="D81">
        <v>9</v>
      </c>
      <c r="E81" s="4"/>
    </row>
    <row r="82" spans="1:5" x14ac:dyDescent="0.25">
      <c r="A82" t="s">
        <v>203</v>
      </c>
      <c r="B82" s="4">
        <f>B84+B$57</f>
        <v>65</v>
      </c>
      <c r="C82">
        <v>13</v>
      </c>
      <c r="D82">
        <v>9</v>
      </c>
      <c r="E82" s="4"/>
    </row>
    <row r="83" spans="1:5" x14ac:dyDescent="0.25">
      <c r="A83" t="s">
        <v>205</v>
      </c>
      <c r="B83" s="4">
        <f>B85+B$57</f>
        <v>50</v>
      </c>
      <c r="C83">
        <v>25</v>
      </c>
      <c r="D83">
        <v>9</v>
      </c>
      <c r="E83" s="4"/>
    </row>
    <row r="84" spans="1:5" x14ac:dyDescent="0.25">
      <c r="A84" t="s">
        <v>204</v>
      </c>
      <c r="B84" s="4">
        <v>35</v>
      </c>
      <c r="C84">
        <v>13</v>
      </c>
      <c r="D84">
        <v>9</v>
      </c>
      <c r="E84" s="4"/>
    </row>
    <row r="85" spans="1:5" x14ac:dyDescent="0.25">
      <c r="A85" t="s">
        <v>200</v>
      </c>
      <c r="B85" s="4">
        <v>20</v>
      </c>
      <c r="C85">
        <v>25</v>
      </c>
      <c r="D85">
        <v>9</v>
      </c>
      <c r="E85" s="4"/>
    </row>
    <row r="86" spans="1:5" x14ac:dyDescent="0.25">
      <c r="E86" s="4"/>
    </row>
    <row r="87" spans="1:5" x14ac:dyDescent="0.25">
      <c r="E87" s="4"/>
    </row>
    <row r="88" spans="1:5" x14ac:dyDescent="0.25">
      <c r="E88" s="4"/>
    </row>
    <row r="89" spans="1:5" x14ac:dyDescent="0.25">
      <c r="E89" s="4"/>
    </row>
    <row r="90" spans="1:5" x14ac:dyDescent="0.25">
      <c r="E90" s="4"/>
    </row>
    <row r="91" spans="1:5" x14ac:dyDescent="0.25">
      <c r="E91" s="4"/>
    </row>
    <row r="92" spans="1:5" x14ac:dyDescent="0.25">
      <c r="B92" s="4"/>
    </row>
    <row r="93" spans="1:5" x14ac:dyDescent="0.25">
      <c r="A93" s="2" t="s">
        <v>366</v>
      </c>
      <c r="B93" s="20"/>
      <c r="C93" s="2">
        <v>32.75</v>
      </c>
    </row>
    <row r="96" spans="1:5" x14ac:dyDescent="0.25">
      <c r="A96" s="2" t="s">
        <v>351</v>
      </c>
      <c r="B96" t="s">
        <v>73</v>
      </c>
    </row>
    <row r="97" spans="1:6" x14ac:dyDescent="0.25">
      <c r="A97" s="11" t="s">
        <v>352</v>
      </c>
      <c r="B97">
        <v>170</v>
      </c>
    </row>
    <row r="98" spans="1:6" x14ac:dyDescent="0.25">
      <c r="A98" s="11" t="s">
        <v>355</v>
      </c>
      <c r="B98">
        <v>51.5</v>
      </c>
    </row>
    <row r="99" spans="1:6" x14ac:dyDescent="0.25">
      <c r="A99" s="11" t="s">
        <v>353</v>
      </c>
      <c r="B99">
        <v>503</v>
      </c>
    </row>
    <row r="100" spans="1:6" x14ac:dyDescent="0.25">
      <c r="A100" s="11" t="s">
        <v>354</v>
      </c>
      <c r="B100">
        <v>51.5</v>
      </c>
    </row>
    <row r="101" spans="1:6" x14ac:dyDescent="0.25">
      <c r="A101" s="11"/>
    </row>
    <row r="102" spans="1:6" x14ac:dyDescent="0.25">
      <c r="A102" s="2" t="s">
        <v>199</v>
      </c>
      <c r="B102" t="s">
        <v>37</v>
      </c>
      <c r="C102" t="s">
        <v>36</v>
      </c>
      <c r="F102">
        <f>15+(25/2)</f>
        <v>27.5</v>
      </c>
    </row>
    <row r="103" spans="1:6" x14ac:dyDescent="0.25">
      <c r="A103" t="s">
        <v>72</v>
      </c>
      <c r="B103">
        <f>170-F102</f>
        <v>142.5</v>
      </c>
      <c r="C103">
        <v>41</v>
      </c>
    </row>
    <row r="104" spans="1:6" x14ac:dyDescent="0.25">
      <c r="B104" t="s">
        <v>356</v>
      </c>
    </row>
    <row r="105" spans="1:6" x14ac:dyDescent="0.25">
      <c r="B105" t="s">
        <v>352</v>
      </c>
      <c r="C105" t="s">
        <v>357</v>
      </c>
    </row>
    <row r="106" spans="1:6" x14ac:dyDescent="0.25">
      <c r="B106">
        <v>8</v>
      </c>
      <c r="C106">
        <v>5</v>
      </c>
    </row>
    <row r="107" spans="1:6" x14ac:dyDescent="0.25">
      <c r="B107" t="s">
        <v>37</v>
      </c>
      <c r="C107" t="s">
        <v>36</v>
      </c>
    </row>
    <row r="108" spans="1:6" x14ac:dyDescent="0.25">
      <c r="A108" t="s">
        <v>358</v>
      </c>
      <c r="E108" t="s">
        <v>352</v>
      </c>
      <c r="F108">
        <v>1.5</v>
      </c>
    </row>
    <row r="109" spans="1:6" x14ac:dyDescent="0.25">
      <c r="B109">
        <v>14</v>
      </c>
      <c r="C109">
        <v>25</v>
      </c>
      <c r="E109" t="s">
        <v>357</v>
      </c>
      <c r="F109">
        <v>30</v>
      </c>
    </row>
    <row r="110" spans="1:6" x14ac:dyDescent="0.25">
      <c r="B110">
        <v>18</v>
      </c>
      <c r="C110">
        <v>25</v>
      </c>
    </row>
    <row r="111" spans="1:6" x14ac:dyDescent="0.25">
      <c r="B111">
        <v>22</v>
      </c>
      <c r="C111">
        <v>25</v>
      </c>
    </row>
    <row r="112" spans="1:6" x14ac:dyDescent="0.25">
      <c r="B112">
        <v>26</v>
      </c>
      <c r="C112">
        <v>25</v>
      </c>
    </row>
    <row r="113" spans="1:6" x14ac:dyDescent="0.25">
      <c r="B113">
        <v>30</v>
      </c>
      <c r="C113">
        <v>25</v>
      </c>
    </row>
    <row r="114" spans="1:6" x14ac:dyDescent="0.25">
      <c r="B114">
        <v>34</v>
      </c>
      <c r="C114">
        <v>25</v>
      </c>
    </row>
    <row r="115" spans="1:6" x14ac:dyDescent="0.25">
      <c r="B115">
        <v>38</v>
      </c>
      <c r="C115">
        <v>25</v>
      </c>
    </row>
    <row r="116" spans="1:6" x14ac:dyDescent="0.25">
      <c r="B116">
        <v>42</v>
      </c>
      <c r="C116">
        <v>25</v>
      </c>
    </row>
    <row r="117" spans="1:6" x14ac:dyDescent="0.25">
      <c r="B117">
        <f>B116+4</f>
        <v>46</v>
      </c>
      <c r="C117">
        <v>25</v>
      </c>
    </row>
    <row r="118" spans="1:6" x14ac:dyDescent="0.25">
      <c r="B118">
        <f>B117+4</f>
        <v>50</v>
      </c>
      <c r="C118">
        <v>25</v>
      </c>
    </row>
    <row r="119" spans="1:6" x14ac:dyDescent="0.25">
      <c r="B119">
        <f>B118+4</f>
        <v>54</v>
      </c>
      <c r="C119">
        <v>25</v>
      </c>
    </row>
    <row r="120" spans="1:6" x14ac:dyDescent="0.25">
      <c r="B120">
        <f>B119+4</f>
        <v>58</v>
      </c>
      <c r="C120">
        <v>25</v>
      </c>
    </row>
    <row r="121" spans="1:6" x14ac:dyDescent="0.25">
      <c r="B121">
        <f>B120+4</f>
        <v>62</v>
      </c>
      <c r="C121">
        <v>25</v>
      </c>
    </row>
    <row r="122" spans="1:6" x14ac:dyDescent="0.25">
      <c r="B122">
        <v>66</v>
      </c>
      <c r="C122">
        <v>25</v>
      </c>
    </row>
    <row r="124" spans="1:6" x14ac:dyDescent="0.25">
      <c r="A124" s="2" t="s">
        <v>359</v>
      </c>
      <c r="B124" t="s">
        <v>35</v>
      </c>
      <c r="C124" t="s">
        <v>38</v>
      </c>
    </row>
    <row r="125" spans="1:6" x14ac:dyDescent="0.25">
      <c r="A125" t="s">
        <v>358</v>
      </c>
      <c r="E125" t="s">
        <v>352</v>
      </c>
      <c r="F125">
        <v>1.5</v>
      </c>
    </row>
    <row r="126" spans="1:6" x14ac:dyDescent="0.25">
      <c r="B126">
        <v>14</v>
      </c>
      <c r="C126">
        <v>25</v>
      </c>
      <c r="E126" t="s">
        <v>357</v>
      </c>
      <c r="F126">
        <v>30</v>
      </c>
    </row>
    <row r="127" spans="1:6" x14ac:dyDescent="0.25">
      <c r="B127">
        <v>18</v>
      </c>
      <c r="C127">
        <v>25</v>
      </c>
    </row>
    <row r="128" spans="1:6" x14ac:dyDescent="0.25">
      <c r="B128">
        <v>22</v>
      </c>
      <c r="C128">
        <v>25</v>
      </c>
    </row>
    <row r="129" spans="1:23" x14ac:dyDescent="0.25">
      <c r="B129">
        <v>26</v>
      </c>
      <c r="C129">
        <v>25</v>
      </c>
    </row>
    <row r="130" spans="1:23" x14ac:dyDescent="0.25">
      <c r="B130">
        <v>30</v>
      </c>
      <c r="C130">
        <v>25</v>
      </c>
    </row>
    <row r="131" spans="1:23" x14ac:dyDescent="0.25">
      <c r="B131">
        <v>34</v>
      </c>
      <c r="C131">
        <v>25</v>
      </c>
    </row>
    <row r="132" spans="1:23" x14ac:dyDescent="0.25">
      <c r="B132">
        <v>38</v>
      </c>
      <c r="C132">
        <v>25</v>
      </c>
    </row>
    <row r="133" spans="1:23" x14ac:dyDescent="0.25">
      <c r="B133">
        <v>42</v>
      </c>
      <c r="C133">
        <v>25</v>
      </c>
    </row>
    <row r="134" spans="1:23" x14ac:dyDescent="0.25">
      <c r="B134">
        <f>B133+4</f>
        <v>46</v>
      </c>
      <c r="C134">
        <v>25</v>
      </c>
    </row>
    <row r="135" spans="1:23" x14ac:dyDescent="0.25">
      <c r="B135">
        <f>B134+4</f>
        <v>50</v>
      </c>
      <c r="C135">
        <v>25</v>
      </c>
    </row>
    <row r="136" spans="1:23" x14ac:dyDescent="0.25">
      <c r="B136">
        <f>B135+4</f>
        <v>54</v>
      </c>
      <c r="C136">
        <v>25</v>
      </c>
    </row>
    <row r="137" spans="1:23" x14ac:dyDescent="0.25">
      <c r="B137">
        <f>B136+4</f>
        <v>58</v>
      </c>
      <c r="C137">
        <v>25</v>
      </c>
    </row>
    <row r="138" spans="1:23" x14ac:dyDescent="0.25">
      <c r="B138">
        <f>B137+4</f>
        <v>62</v>
      </c>
      <c r="C138">
        <v>25</v>
      </c>
    </row>
    <row r="139" spans="1:23" x14ac:dyDescent="0.25">
      <c r="B139">
        <v>66</v>
      </c>
      <c r="C139">
        <v>25</v>
      </c>
    </row>
    <row r="140" spans="1:23" x14ac:dyDescent="0.25">
      <c r="A140" s="2" t="s">
        <v>360</v>
      </c>
    </row>
    <row r="141" spans="1:23" x14ac:dyDescent="0.25">
      <c r="B141" t="s">
        <v>35</v>
      </c>
      <c r="C141" t="s">
        <v>38</v>
      </c>
    </row>
    <row r="142" spans="1:23" x14ac:dyDescent="0.25">
      <c r="A142" t="s">
        <v>24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3" x14ac:dyDescent="0.25">
      <c r="B143" t="s">
        <v>361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t="s">
        <v>35</v>
      </c>
    </row>
    <row r="144" spans="1:23" x14ac:dyDescent="0.25"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x14ac:dyDescent="0.25">
      <c r="B145" t="s">
        <v>35</v>
      </c>
      <c r="C145" t="s">
        <v>38</v>
      </c>
      <c r="D145" t="s">
        <v>41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x14ac:dyDescent="0.25">
      <c r="A146" t="s">
        <v>117</v>
      </c>
      <c r="B146" t="s">
        <v>209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x14ac:dyDescent="0.25">
      <c r="A147" t="s">
        <v>215</v>
      </c>
      <c r="B147">
        <v>85</v>
      </c>
      <c r="C147">
        <v>250</v>
      </c>
      <c r="D147">
        <v>3.1</v>
      </c>
      <c r="G147" t="s">
        <v>210</v>
      </c>
      <c r="H147">
        <v>69</v>
      </c>
      <c r="I147" s="12"/>
      <c r="J147" s="19"/>
      <c r="K147" s="19"/>
      <c r="L147" s="19"/>
      <c r="M147" s="12"/>
      <c r="N147" s="19"/>
      <c r="O147" s="19"/>
      <c r="P147" s="19"/>
      <c r="Q147" s="12"/>
      <c r="R147" s="12"/>
      <c r="S147" s="12"/>
      <c r="T147" s="12"/>
      <c r="U147" s="12"/>
      <c r="V147" s="12"/>
    </row>
    <row r="148" spans="1:22" x14ac:dyDescent="0.25">
      <c r="A148" t="s">
        <v>362</v>
      </c>
      <c r="B148">
        <f>B147+H$148</f>
        <v>129</v>
      </c>
      <c r="C148">
        <v>250</v>
      </c>
      <c r="D148">
        <v>3.1</v>
      </c>
      <c r="G148" t="s">
        <v>211</v>
      </c>
      <c r="H148">
        <v>44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x14ac:dyDescent="0.25">
      <c r="A149" t="s">
        <v>363</v>
      </c>
      <c r="B149">
        <f>B147</f>
        <v>85</v>
      </c>
      <c r="C149">
        <f>C147+H$147</f>
        <v>319</v>
      </c>
      <c r="D149">
        <v>3.1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x14ac:dyDescent="0.25">
      <c r="A150" t="s">
        <v>363</v>
      </c>
      <c r="B150">
        <f>B149+H$148</f>
        <v>129</v>
      </c>
      <c r="C150">
        <f>C148+H$147</f>
        <v>319</v>
      </c>
      <c r="D150">
        <v>3.1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x14ac:dyDescent="0.25"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x14ac:dyDescent="0.25">
      <c r="A152" t="s">
        <v>201</v>
      </c>
      <c r="B152" t="s">
        <v>209</v>
      </c>
      <c r="E152">
        <f>C153-C150</f>
        <v>17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x14ac:dyDescent="0.25">
      <c r="A153" t="s">
        <v>215</v>
      </c>
      <c r="B153">
        <v>85</v>
      </c>
      <c r="C153">
        <f>C155-H153</f>
        <v>336</v>
      </c>
      <c r="D153">
        <v>3.1</v>
      </c>
      <c r="G153" t="s">
        <v>210</v>
      </c>
      <c r="H153">
        <v>144</v>
      </c>
    </row>
    <row r="154" spans="1:22" x14ac:dyDescent="0.25">
      <c r="A154" t="s">
        <v>362</v>
      </c>
      <c r="B154">
        <f>B153+H154</f>
        <v>151.5</v>
      </c>
      <c r="C154">
        <f>C155-H153</f>
        <v>336</v>
      </c>
      <c r="D154">
        <v>3.1</v>
      </c>
      <c r="G154" t="s">
        <v>211</v>
      </c>
      <c r="H154">
        <v>66.5</v>
      </c>
    </row>
    <row r="155" spans="1:22" x14ac:dyDescent="0.25">
      <c r="A155" t="s">
        <v>214</v>
      </c>
      <c r="B155">
        <v>85</v>
      </c>
      <c r="C155">
        <v>480</v>
      </c>
      <c r="D155">
        <v>3.1</v>
      </c>
    </row>
    <row r="156" spans="1:22" x14ac:dyDescent="0.25">
      <c r="A156" t="s">
        <v>364</v>
      </c>
      <c r="B156">
        <f>B155+H154</f>
        <v>151.5</v>
      </c>
      <c r="C156">
        <v>480</v>
      </c>
      <c r="D156">
        <v>3.1</v>
      </c>
    </row>
    <row r="158" spans="1:22" x14ac:dyDescent="0.25">
      <c r="A158" t="s">
        <v>212</v>
      </c>
    </row>
    <row r="159" spans="1:22" x14ac:dyDescent="0.25">
      <c r="B159" t="s">
        <v>213</v>
      </c>
      <c r="C159">
        <v>142.5</v>
      </c>
    </row>
    <row r="160" spans="1:22" x14ac:dyDescent="0.25">
      <c r="B160" t="s">
        <v>210</v>
      </c>
      <c r="C160">
        <v>21</v>
      </c>
    </row>
    <row r="162" spans="1:3" x14ac:dyDescent="0.25">
      <c r="A162" t="s">
        <v>214</v>
      </c>
      <c r="B162">
        <f>C159-(C160/2)</f>
        <v>132</v>
      </c>
      <c r="C162">
        <v>18</v>
      </c>
    </row>
    <row r="163" spans="1:3" x14ac:dyDescent="0.25">
      <c r="A163" t="s">
        <v>215</v>
      </c>
      <c r="B163">
        <f>C159+(C160/2)</f>
        <v>153</v>
      </c>
      <c r="C163">
        <v>18</v>
      </c>
    </row>
    <row r="165" spans="1:3" x14ac:dyDescent="0.25">
      <c r="A165" s="2" t="s">
        <v>365</v>
      </c>
      <c r="B165" s="2">
        <v>27.17</v>
      </c>
    </row>
  </sheetData>
  <mergeCells count="1">
    <mergeCell ref="B3:D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3" sqref="A3"/>
    </sheetView>
  </sheetViews>
  <sheetFormatPr defaultRowHeight="15" x14ac:dyDescent="0.25"/>
  <sheetData>
    <row r="2" spans="1:8" x14ac:dyDescent="0.25">
      <c r="A2" t="s">
        <v>367</v>
      </c>
      <c r="C2" t="s">
        <v>123</v>
      </c>
      <c r="D2" t="s">
        <v>125</v>
      </c>
      <c r="E2" t="s">
        <v>126</v>
      </c>
      <c r="G2" t="s">
        <v>124</v>
      </c>
      <c r="H2">
        <v>5</v>
      </c>
    </row>
    <row r="3" spans="1:8" x14ac:dyDescent="0.25">
      <c r="A3" t="s">
        <v>120</v>
      </c>
      <c r="B3">
        <v>10000</v>
      </c>
      <c r="C3">
        <f>H$2/B3</f>
        <v>5.0000000000000001E-4</v>
      </c>
      <c r="D3">
        <v>2</v>
      </c>
      <c r="E3">
        <f>D3*C3</f>
        <v>1E-3</v>
      </c>
    </row>
    <row r="4" spans="1:8" x14ac:dyDescent="0.25">
      <c r="A4" t="s">
        <v>121</v>
      </c>
      <c r="B4">
        <v>10000</v>
      </c>
      <c r="C4">
        <f>H$2/B4</f>
        <v>5.0000000000000001E-4</v>
      </c>
      <c r="D4">
        <v>2</v>
      </c>
      <c r="E4">
        <f>D4*C4</f>
        <v>1E-3</v>
      </c>
    </row>
    <row r="5" spans="1:8" x14ac:dyDescent="0.25">
      <c r="A5" t="s">
        <v>55</v>
      </c>
      <c r="B5">
        <v>2300</v>
      </c>
      <c r="C5">
        <f>H$2/B5</f>
        <v>2.1739130434782609E-3</v>
      </c>
      <c r="D5">
        <v>10</v>
      </c>
      <c r="E5">
        <f>D5*C5</f>
        <v>2.1739130434782608E-2</v>
      </c>
    </row>
    <row r="6" spans="1:8" x14ac:dyDescent="0.25">
      <c r="A6" t="s">
        <v>122</v>
      </c>
      <c r="B6">
        <v>2000</v>
      </c>
      <c r="C6">
        <f>H$2/B6</f>
        <v>2.5000000000000001E-3</v>
      </c>
      <c r="D6">
        <v>2</v>
      </c>
      <c r="E6">
        <f>D6*C6</f>
        <v>5.0000000000000001E-3</v>
      </c>
    </row>
    <row r="8" spans="1:8" x14ac:dyDescent="0.25">
      <c r="E8">
        <f>SUM(E3:E7)</f>
        <v>2.8739130434782611E-2</v>
      </c>
      <c r="F8" t="s">
        <v>127</v>
      </c>
    </row>
    <row r="9" spans="1:8" x14ac:dyDescent="0.25">
      <c r="E9">
        <f>E8*1000</f>
        <v>28.739130434782609</v>
      </c>
      <c r="F9" t="s">
        <v>128</v>
      </c>
    </row>
    <row r="11" spans="1:8" x14ac:dyDescent="0.25">
      <c r="D11" t="s">
        <v>129</v>
      </c>
      <c r="E11">
        <f>5/E8</f>
        <v>173.9788199697428</v>
      </c>
    </row>
    <row r="13" spans="1:8" x14ac:dyDescent="0.25">
      <c r="D13" t="s">
        <v>130</v>
      </c>
      <c r="E13">
        <f>0.028*5</f>
        <v>0.14000000000000001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1"/>
  <sheetViews>
    <sheetView workbookViewId="0"/>
  </sheetViews>
  <sheetFormatPr defaultRowHeight="15" x14ac:dyDescent="0.25"/>
  <cols>
    <col min="1" max="1" width="12.42578125" customWidth="1"/>
  </cols>
  <sheetData>
    <row r="3" spans="1:5" x14ac:dyDescent="0.25">
      <c r="A3" t="s">
        <v>167</v>
      </c>
    </row>
    <row r="5" spans="1:5" x14ac:dyDescent="0.25">
      <c r="A5" t="s">
        <v>194</v>
      </c>
    </row>
    <row r="6" spans="1:5" x14ac:dyDescent="0.25">
      <c r="A6" t="s">
        <v>192</v>
      </c>
      <c r="B6" t="s">
        <v>193</v>
      </c>
    </row>
    <row r="7" spans="1:5" x14ac:dyDescent="0.25">
      <c r="A7">
        <v>19</v>
      </c>
      <c r="B7">
        <v>16</v>
      </c>
      <c r="D7" t="s">
        <v>139</v>
      </c>
    </row>
    <row r="8" spans="1:5" x14ac:dyDescent="0.25">
      <c r="A8">
        <v>20</v>
      </c>
      <c r="B8">
        <v>17</v>
      </c>
      <c r="C8" t="s">
        <v>368</v>
      </c>
      <c r="D8" t="s">
        <v>138</v>
      </c>
    </row>
    <row r="9" spans="1:5" x14ac:dyDescent="0.25">
      <c r="A9">
        <v>21</v>
      </c>
      <c r="B9">
        <v>18</v>
      </c>
      <c r="C9" t="s">
        <v>310</v>
      </c>
      <c r="D9" t="s">
        <v>137</v>
      </c>
    </row>
    <row r="11" spans="1:5" x14ac:dyDescent="0.25">
      <c r="A11" t="s">
        <v>24</v>
      </c>
    </row>
    <row r="15" spans="1:5" x14ac:dyDescent="0.25">
      <c r="A15" t="s">
        <v>189</v>
      </c>
    </row>
    <row r="16" spans="1:5" x14ac:dyDescent="0.25">
      <c r="A16" s="2" t="s">
        <v>134</v>
      </c>
      <c r="B16" s="2" t="s">
        <v>190</v>
      </c>
      <c r="C16" s="2" t="s">
        <v>191</v>
      </c>
      <c r="D16" s="2" t="s">
        <v>136</v>
      </c>
      <c r="E16" s="2" t="s">
        <v>135</v>
      </c>
    </row>
    <row r="17" spans="1:12" x14ac:dyDescent="0.25">
      <c r="A17">
        <v>22</v>
      </c>
      <c r="B17">
        <v>22</v>
      </c>
      <c r="C17">
        <v>74</v>
      </c>
      <c r="D17" t="s">
        <v>314</v>
      </c>
      <c r="E17" t="s">
        <v>133</v>
      </c>
      <c r="F17" s="2"/>
    </row>
    <row r="18" spans="1:12" x14ac:dyDescent="0.25">
      <c r="A18">
        <v>23</v>
      </c>
      <c r="B18">
        <v>23</v>
      </c>
      <c r="C18">
        <v>71</v>
      </c>
      <c r="D18" t="s">
        <v>307</v>
      </c>
      <c r="E18" t="s">
        <v>132</v>
      </c>
      <c r="F18" s="2"/>
    </row>
    <row r="19" spans="1:12" x14ac:dyDescent="0.25">
      <c r="A19">
        <v>13</v>
      </c>
      <c r="B19">
        <v>36</v>
      </c>
      <c r="C19">
        <v>89</v>
      </c>
      <c r="D19" t="s">
        <v>309</v>
      </c>
      <c r="E19" t="s">
        <v>42</v>
      </c>
    </row>
    <row r="20" spans="1:12" x14ac:dyDescent="0.25">
      <c r="A20">
        <v>12</v>
      </c>
      <c r="B20">
        <v>37</v>
      </c>
      <c r="C20">
        <v>90</v>
      </c>
      <c r="D20" t="s">
        <v>314</v>
      </c>
      <c r="E20" t="s">
        <v>43</v>
      </c>
    </row>
    <row r="21" spans="1:12" x14ac:dyDescent="0.25">
      <c r="A21">
        <v>11</v>
      </c>
      <c r="B21">
        <v>38</v>
      </c>
      <c r="C21">
        <v>93</v>
      </c>
      <c r="D21" t="s">
        <v>313</v>
      </c>
      <c r="E21" t="s">
        <v>39</v>
      </c>
    </row>
    <row r="22" spans="1:12" x14ac:dyDescent="0.25">
      <c r="A22">
        <v>10</v>
      </c>
      <c r="B22">
        <v>39</v>
      </c>
      <c r="C22">
        <v>66</v>
      </c>
      <c r="D22" t="s">
        <v>310</v>
      </c>
      <c r="E22" t="s">
        <v>40</v>
      </c>
    </row>
    <row r="23" spans="1:12" x14ac:dyDescent="0.25">
      <c r="A23">
        <v>9</v>
      </c>
      <c r="B23">
        <v>40</v>
      </c>
      <c r="C23">
        <v>91</v>
      </c>
      <c r="D23" t="s">
        <v>368</v>
      </c>
      <c r="E23">
        <v>8</v>
      </c>
    </row>
    <row r="24" spans="1:12" x14ac:dyDescent="0.25">
      <c r="A24">
        <v>8</v>
      </c>
      <c r="B24">
        <v>41</v>
      </c>
      <c r="C24">
        <v>92</v>
      </c>
      <c r="D24" t="s">
        <v>304</v>
      </c>
      <c r="E24">
        <v>7</v>
      </c>
    </row>
    <row r="25" spans="1:12" x14ac:dyDescent="0.25">
      <c r="A25">
        <v>7</v>
      </c>
      <c r="B25">
        <v>42</v>
      </c>
      <c r="C25">
        <v>36</v>
      </c>
      <c r="D25" t="s">
        <v>305</v>
      </c>
      <c r="E25">
        <v>6</v>
      </c>
    </row>
    <row r="26" spans="1:12" x14ac:dyDescent="0.25">
      <c r="A26">
        <v>6</v>
      </c>
      <c r="B26">
        <v>43</v>
      </c>
      <c r="C26">
        <v>35</v>
      </c>
      <c r="D26" t="s">
        <v>51</v>
      </c>
      <c r="E26">
        <v>5</v>
      </c>
    </row>
    <row r="27" spans="1:12" x14ac:dyDescent="0.25">
      <c r="A27">
        <v>5</v>
      </c>
      <c r="B27">
        <v>44</v>
      </c>
      <c r="C27">
        <v>34</v>
      </c>
      <c r="D27" t="s">
        <v>306</v>
      </c>
      <c r="E27">
        <v>4</v>
      </c>
    </row>
    <row r="28" spans="1:12" x14ac:dyDescent="0.25">
      <c r="A28">
        <v>4</v>
      </c>
      <c r="B28">
        <v>45</v>
      </c>
      <c r="C28">
        <v>33</v>
      </c>
      <c r="D28" t="s">
        <v>307</v>
      </c>
      <c r="E28">
        <v>3</v>
      </c>
    </row>
    <row r="29" spans="1:12" x14ac:dyDescent="0.25">
      <c r="A29">
        <v>3</v>
      </c>
      <c r="B29">
        <v>46</v>
      </c>
      <c r="C29">
        <v>32</v>
      </c>
      <c r="D29" t="s">
        <v>51</v>
      </c>
      <c r="E29">
        <v>2</v>
      </c>
    </row>
    <row r="30" spans="1:12" x14ac:dyDescent="0.25">
      <c r="A30">
        <v>2</v>
      </c>
      <c r="B30">
        <v>47</v>
      </c>
      <c r="C30">
        <v>31</v>
      </c>
      <c r="D30" t="s">
        <v>309</v>
      </c>
      <c r="E30">
        <v>1</v>
      </c>
    </row>
    <row r="32" spans="1:12" x14ac:dyDescent="0.25">
      <c r="A32" t="s">
        <v>140</v>
      </c>
      <c r="E32" s="14" t="s">
        <v>152</v>
      </c>
      <c r="F32" s="14"/>
      <c r="G32" s="15" t="s">
        <v>154</v>
      </c>
      <c r="H32" s="15"/>
      <c r="I32" s="16" t="s">
        <v>153</v>
      </c>
      <c r="J32" s="16"/>
      <c r="K32" s="17" t="s">
        <v>155</v>
      </c>
      <c r="L32" s="17"/>
    </row>
    <row r="33" spans="1:12" x14ac:dyDescent="0.25">
      <c r="A33" t="s">
        <v>24</v>
      </c>
      <c r="B33" t="s">
        <v>191</v>
      </c>
      <c r="C33" t="s">
        <v>141</v>
      </c>
      <c r="D33" t="s">
        <v>144</v>
      </c>
      <c r="E33" s="14" t="s">
        <v>142</v>
      </c>
      <c r="F33" s="14" t="s">
        <v>143</v>
      </c>
      <c r="G33" s="15" t="s">
        <v>142</v>
      </c>
      <c r="H33" s="15" t="s">
        <v>143</v>
      </c>
      <c r="I33" s="16" t="s">
        <v>142</v>
      </c>
      <c r="J33" s="16" t="s">
        <v>143</v>
      </c>
      <c r="K33" s="17" t="s">
        <v>142</v>
      </c>
      <c r="L33" s="17" t="s">
        <v>143</v>
      </c>
    </row>
    <row r="34" spans="1:12" x14ac:dyDescent="0.25">
      <c r="A34">
        <v>35</v>
      </c>
      <c r="B34">
        <v>88</v>
      </c>
      <c r="D34" t="s">
        <v>157</v>
      </c>
      <c r="E34">
        <v>1</v>
      </c>
      <c r="F34">
        <v>4</v>
      </c>
    </row>
    <row r="35" spans="1:12" x14ac:dyDescent="0.25">
      <c r="A35">
        <v>34</v>
      </c>
      <c r="B35">
        <v>87</v>
      </c>
      <c r="D35" t="s">
        <v>158</v>
      </c>
      <c r="E35">
        <v>1</v>
      </c>
      <c r="F35">
        <v>3</v>
      </c>
    </row>
    <row r="36" spans="1:12" x14ac:dyDescent="0.25">
      <c r="A36">
        <v>33</v>
      </c>
      <c r="B36">
        <v>86</v>
      </c>
      <c r="C36" t="s">
        <v>307</v>
      </c>
      <c r="D36" t="s">
        <v>39</v>
      </c>
      <c r="E36">
        <v>1</v>
      </c>
      <c r="F36">
        <v>2</v>
      </c>
    </row>
    <row r="37" spans="1:12" x14ac:dyDescent="0.25">
      <c r="A37">
        <v>32</v>
      </c>
      <c r="B37">
        <v>85</v>
      </c>
      <c r="C37" t="s">
        <v>51</v>
      </c>
      <c r="D37" t="s">
        <v>145</v>
      </c>
      <c r="E37">
        <v>1</v>
      </c>
      <c r="F37">
        <v>1</v>
      </c>
      <c r="I37">
        <v>2</v>
      </c>
      <c r="J37">
        <v>8</v>
      </c>
    </row>
    <row r="38" spans="1:12" x14ac:dyDescent="0.25">
      <c r="A38">
        <v>31</v>
      </c>
      <c r="B38">
        <v>84</v>
      </c>
      <c r="C38" t="s">
        <v>309</v>
      </c>
      <c r="D38" t="s">
        <v>146</v>
      </c>
      <c r="E38">
        <v>2</v>
      </c>
      <c r="F38">
        <v>7</v>
      </c>
      <c r="I38">
        <v>2</v>
      </c>
      <c r="J38">
        <v>6</v>
      </c>
    </row>
    <row r="39" spans="1:12" x14ac:dyDescent="0.25">
      <c r="A39">
        <v>30</v>
      </c>
      <c r="B39">
        <v>83</v>
      </c>
      <c r="C39" t="s">
        <v>310</v>
      </c>
      <c r="D39" t="s">
        <v>147</v>
      </c>
      <c r="E39">
        <v>2</v>
      </c>
      <c r="F39">
        <v>5</v>
      </c>
      <c r="I39">
        <v>2</v>
      </c>
      <c r="J39">
        <v>4</v>
      </c>
    </row>
    <row r="40" spans="1:12" x14ac:dyDescent="0.25">
      <c r="A40">
        <v>29</v>
      </c>
      <c r="B40">
        <v>65</v>
      </c>
      <c r="C40" t="s">
        <v>368</v>
      </c>
      <c r="D40" t="s">
        <v>148</v>
      </c>
      <c r="E40">
        <v>2</v>
      </c>
      <c r="F40">
        <v>3</v>
      </c>
      <c r="I40">
        <v>2</v>
      </c>
      <c r="J40">
        <v>2</v>
      </c>
    </row>
    <row r="41" spans="1:12" x14ac:dyDescent="0.25">
      <c r="A41">
        <v>28</v>
      </c>
      <c r="B41">
        <v>68</v>
      </c>
      <c r="C41" t="s">
        <v>314</v>
      </c>
      <c r="D41" t="s">
        <v>149</v>
      </c>
      <c r="E41">
        <v>2</v>
      </c>
      <c r="F41">
        <v>1</v>
      </c>
      <c r="I41">
        <v>3</v>
      </c>
      <c r="J41">
        <v>8</v>
      </c>
    </row>
    <row r="42" spans="1:12" x14ac:dyDescent="0.25">
      <c r="A42">
        <v>27</v>
      </c>
      <c r="B42">
        <v>67</v>
      </c>
      <c r="C42" t="s">
        <v>313</v>
      </c>
      <c r="D42" t="s">
        <v>150</v>
      </c>
      <c r="E42">
        <v>3</v>
      </c>
      <c r="F42">
        <v>7</v>
      </c>
      <c r="I42">
        <v>3</v>
      </c>
      <c r="J42">
        <v>6</v>
      </c>
    </row>
    <row r="43" spans="1:12" x14ac:dyDescent="0.25">
      <c r="A43">
        <v>26</v>
      </c>
      <c r="B43">
        <v>70</v>
      </c>
      <c r="C43" t="s">
        <v>304</v>
      </c>
      <c r="D43" t="s">
        <v>151</v>
      </c>
      <c r="E43">
        <v>3</v>
      </c>
      <c r="F43">
        <v>5</v>
      </c>
      <c r="I43">
        <v>3</v>
      </c>
      <c r="J43">
        <v>4</v>
      </c>
      <c r="K43">
        <v>3</v>
      </c>
      <c r="L43">
        <v>3</v>
      </c>
    </row>
    <row r="44" spans="1:12" x14ac:dyDescent="0.25">
      <c r="A44">
        <v>25</v>
      </c>
      <c r="B44">
        <v>69</v>
      </c>
      <c r="C44" t="s">
        <v>305</v>
      </c>
      <c r="D44" t="s">
        <v>156</v>
      </c>
      <c r="E44">
        <v>3</v>
      </c>
      <c r="F44">
        <v>2</v>
      </c>
      <c r="G44">
        <v>3</v>
      </c>
      <c r="H44">
        <v>1</v>
      </c>
      <c r="I44">
        <v>4</v>
      </c>
      <c r="J44">
        <v>4</v>
      </c>
      <c r="K44">
        <v>4</v>
      </c>
      <c r="L44">
        <v>3</v>
      </c>
    </row>
    <row r="45" spans="1:12" x14ac:dyDescent="0.25">
      <c r="A45">
        <v>24</v>
      </c>
      <c r="B45">
        <v>72</v>
      </c>
      <c r="C45" t="s">
        <v>306</v>
      </c>
      <c r="D45" t="s">
        <v>39</v>
      </c>
      <c r="E45">
        <v>4</v>
      </c>
      <c r="F45">
        <v>2</v>
      </c>
    </row>
    <row r="48" spans="1:12" x14ac:dyDescent="0.25">
      <c r="A48" t="s">
        <v>159</v>
      </c>
      <c r="D48" t="s">
        <v>168</v>
      </c>
    </row>
    <row r="49" spans="1:4" x14ac:dyDescent="0.25">
      <c r="A49">
        <v>1</v>
      </c>
      <c r="C49" s="18" t="s">
        <v>160</v>
      </c>
      <c r="D49" t="s">
        <v>169</v>
      </c>
    </row>
    <row r="50" spans="1:4" x14ac:dyDescent="0.25">
      <c r="A50">
        <v>2</v>
      </c>
      <c r="C50" t="s">
        <v>50</v>
      </c>
      <c r="D50" t="s">
        <v>170</v>
      </c>
    </row>
    <row r="51" spans="1:4" x14ac:dyDescent="0.25">
      <c r="A51">
        <v>3</v>
      </c>
      <c r="C51" t="s">
        <v>50</v>
      </c>
      <c r="D51" t="s">
        <v>171</v>
      </c>
    </row>
    <row r="52" spans="1:4" x14ac:dyDescent="0.25">
      <c r="A52">
        <v>4</v>
      </c>
      <c r="C52" s="18" t="s">
        <v>161</v>
      </c>
      <c r="D52" t="s">
        <v>172</v>
      </c>
    </row>
    <row r="54" spans="1:4" x14ac:dyDescent="0.25">
      <c r="A54" s="1" t="s">
        <v>165</v>
      </c>
    </row>
    <row r="56" spans="1:4" x14ac:dyDescent="0.25">
      <c r="A56" t="s">
        <v>104</v>
      </c>
    </row>
    <row r="57" spans="1:4" x14ac:dyDescent="0.25">
      <c r="A57">
        <v>1</v>
      </c>
      <c r="B57" t="s">
        <v>176</v>
      </c>
    </row>
    <row r="58" spans="1:4" x14ac:dyDescent="0.25">
      <c r="A58">
        <v>2</v>
      </c>
      <c r="B58" t="s">
        <v>176</v>
      </c>
    </row>
    <row r="59" spans="1:4" x14ac:dyDescent="0.25">
      <c r="A59">
        <v>3</v>
      </c>
      <c r="B59" t="s">
        <v>50</v>
      </c>
    </row>
    <row r="60" spans="1:4" x14ac:dyDescent="0.25">
      <c r="A60">
        <v>4</v>
      </c>
      <c r="B60" s="18" t="s">
        <v>160</v>
      </c>
    </row>
    <row r="61" spans="1:4" x14ac:dyDescent="0.25">
      <c r="A61">
        <v>5</v>
      </c>
      <c r="B61" t="s">
        <v>166</v>
      </c>
    </row>
  </sheetData>
  <hyperlinks>
    <hyperlink ref="A54" r:id="rId1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G7" sqref="G7"/>
    </sheetView>
  </sheetViews>
  <sheetFormatPr defaultRowHeight="15" x14ac:dyDescent="0.25"/>
  <cols>
    <col min="1" max="1" width="12" customWidth="1"/>
    <col min="3" max="3" width="11.42578125" customWidth="1"/>
    <col min="4" max="4" width="12.28515625" customWidth="1"/>
    <col min="5" max="5" width="13" customWidth="1"/>
    <col min="7" max="7" width="38.140625" customWidth="1"/>
  </cols>
  <sheetData>
    <row r="1" spans="1:7" ht="18.75" x14ac:dyDescent="0.3">
      <c r="A1" s="21" t="s">
        <v>216</v>
      </c>
      <c r="B1" s="21"/>
      <c r="C1" s="21"/>
      <c r="D1" s="21"/>
      <c r="E1" s="21"/>
      <c r="F1" s="21"/>
    </row>
    <row r="3" spans="1:7" x14ac:dyDescent="0.25">
      <c r="A3" s="2" t="s">
        <v>293</v>
      </c>
      <c r="B3" s="2" t="s">
        <v>241</v>
      </c>
      <c r="C3" s="2" t="s">
        <v>291</v>
      </c>
      <c r="D3" s="2" t="s">
        <v>292</v>
      </c>
      <c r="E3" s="2" t="s">
        <v>290</v>
      </c>
      <c r="F3" s="2" t="s">
        <v>136</v>
      </c>
      <c r="G3" s="2" t="s">
        <v>88</v>
      </c>
    </row>
    <row r="4" spans="1:7" x14ac:dyDescent="0.25">
      <c r="A4">
        <v>19</v>
      </c>
      <c r="B4" t="s">
        <v>254</v>
      </c>
      <c r="C4">
        <v>16</v>
      </c>
      <c r="D4">
        <v>16</v>
      </c>
      <c r="E4" t="s">
        <v>301</v>
      </c>
      <c r="G4" t="s">
        <v>233</v>
      </c>
    </row>
    <row r="5" spans="1:7" x14ac:dyDescent="0.25">
      <c r="A5">
        <v>20</v>
      </c>
      <c r="B5" t="s">
        <v>255</v>
      </c>
      <c r="C5">
        <v>17</v>
      </c>
      <c r="D5">
        <v>17</v>
      </c>
      <c r="E5" t="s">
        <v>302</v>
      </c>
      <c r="F5" t="s">
        <v>306</v>
      </c>
      <c r="G5" t="s">
        <v>235</v>
      </c>
    </row>
    <row r="6" spans="1:7" x14ac:dyDescent="0.25">
      <c r="A6">
        <v>21</v>
      </c>
      <c r="B6" t="s">
        <v>256</v>
      </c>
      <c r="C6">
        <v>18</v>
      </c>
      <c r="D6">
        <v>18</v>
      </c>
      <c r="E6" t="s">
        <v>303</v>
      </c>
      <c r="F6" t="s">
        <v>307</v>
      </c>
      <c r="G6" t="s">
        <v>234</v>
      </c>
    </row>
    <row r="7" spans="1:7" x14ac:dyDescent="0.25">
      <c r="A7">
        <v>10</v>
      </c>
      <c r="B7" t="s">
        <v>249</v>
      </c>
      <c r="D7">
        <v>23</v>
      </c>
      <c r="E7" t="s">
        <v>249</v>
      </c>
      <c r="F7" t="s">
        <v>305</v>
      </c>
      <c r="G7" t="s">
        <v>315</v>
      </c>
    </row>
    <row r="8" spans="1:7" x14ac:dyDescent="0.25">
      <c r="A8">
        <v>40</v>
      </c>
      <c r="B8" t="s">
        <v>275</v>
      </c>
      <c r="C8">
        <v>91</v>
      </c>
      <c r="D8">
        <v>26</v>
      </c>
      <c r="E8" t="s">
        <v>251</v>
      </c>
      <c r="F8" t="s">
        <v>278</v>
      </c>
      <c r="G8" t="s">
        <v>237</v>
      </c>
    </row>
    <row r="9" spans="1:7" x14ac:dyDescent="0.25">
      <c r="A9">
        <v>39</v>
      </c>
      <c r="B9" t="s">
        <v>274</v>
      </c>
      <c r="C9">
        <v>66</v>
      </c>
      <c r="D9">
        <v>27</v>
      </c>
      <c r="E9" t="s">
        <v>252</v>
      </c>
      <c r="F9" t="s">
        <v>280</v>
      </c>
      <c r="G9" t="s">
        <v>238</v>
      </c>
    </row>
    <row r="10" spans="1:7" x14ac:dyDescent="0.25">
      <c r="A10">
        <v>38</v>
      </c>
      <c r="B10" t="s">
        <v>273</v>
      </c>
      <c r="C10">
        <v>93</v>
      </c>
      <c r="D10">
        <v>28</v>
      </c>
      <c r="E10" t="s">
        <v>253</v>
      </c>
      <c r="F10" t="s">
        <v>279</v>
      </c>
      <c r="G10" t="s">
        <v>239</v>
      </c>
    </row>
    <row r="11" spans="1:7" x14ac:dyDescent="0.25">
      <c r="A11">
        <v>37</v>
      </c>
      <c r="B11" t="s">
        <v>272</v>
      </c>
      <c r="C11">
        <v>90</v>
      </c>
      <c r="D11">
        <v>29</v>
      </c>
      <c r="E11" t="s">
        <v>300</v>
      </c>
      <c r="F11" t="s">
        <v>277</v>
      </c>
      <c r="G11" t="s">
        <v>240</v>
      </c>
    </row>
    <row r="12" spans="1:7" x14ac:dyDescent="0.25">
      <c r="A12">
        <v>36</v>
      </c>
      <c r="B12" t="s">
        <v>271</v>
      </c>
      <c r="C12">
        <v>89</v>
      </c>
      <c r="D12">
        <v>30</v>
      </c>
      <c r="E12" t="s">
        <v>299</v>
      </c>
      <c r="F12" t="s">
        <v>276</v>
      </c>
      <c r="G12" t="s">
        <v>236</v>
      </c>
    </row>
    <row r="13" spans="1:7" x14ac:dyDescent="0.25">
      <c r="A13">
        <v>13</v>
      </c>
      <c r="B13" t="s">
        <v>253</v>
      </c>
      <c r="C13">
        <v>28</v>
      </c>
      <c r="D13">
        <v>31</v>
      </c>
      <c r="E13" t="s">
        <v>298</v>
      </c>
      <c r="F13" t="s">
        <v>309</v>
      </c>
      <c r="G13" s="2" t="s">
        <v>285</v>
      </c>
    </row>
    <row r="14" spans="1:7" x14ac:dyDescent="0.25">
      <c r="A14">
        <v>12</v>
      </c>
      <c r="B14" t="s">
        <v>252</v>
      </c>
      <c r="C14">
        <v>27</v>
      </c>
      <c r="D14">
        <v>32</v>
      </c>
      <c r="E14" t="s">
        <v>297</v>
      </c>
      <c r="F14" t="s">
        <v>308</v>
      </c>
      <c r="G14" s="2" t="s">
        <v>286</v>
      </c>
    </row>
    <row r="15" spans="1:7" x14ac:dyDescent="0.25">
      <c r="A15">
        <v>11</v>
      </c>
      <c r="B15" t="s">
        <v>251</v>
      </c>
      <c r="C15">
        <v>26</v>
      </c>
      <c r="D15">
        <v>33</v>
      </c>
      <c r="E15" t="s">
        <v>296</v>
      </c>
      <c r="F15" t="s">
        <v>306</v>
      </c>
      <c r="G15" s="2" t="s">
        <v>284</v>
      </c>
    </row>
    <row r="16" spans="1:7" x14ac:dyDescent="0.25">
      <c r="A16">
        <v>10</v>
      </c>
      <c r="B16" t="s">
        <v>250</v>
      </c>
      <c r="C16">
        <v>25</v>
      </c>
      <c r="D16">
        <v>34</v>
      </c>
      <c r="E16" t="s">
        <v>295</v>
      </c>
      <c r="F16" t="s">
        <v>307</v>
      </c>
      <c r="G16" s="2" t="s">
        <v>283</v>
      </c>
    </row>
    <row r="17" spans="1:7" x14ac:dyDescent="0.25">
      <c r="A17">
        <v>25</v>
      </c>
      <c r="B17" t="s">
        <v>260</v>
      </c>
      <c r="C17">
        <v>69</v>
      </c>
      <c r="D17">
        <v>65</v>
      </c>
      <c r="E17" t="s">
        <v>264</v>
      </c>
      <c r="F17" t="s">
        <v>304</v>
      </c>
      <c r="G17" t="s">
        <v>225</v>
      </c>
    </row>
    <row r="18" spans="1:7" x14ac:dyDescent="0.25">
      <c r="A18">
        <v>26</v>
      </c>
      <c r="B18" t="s">
        <v>261</v>
      </c>
      <c r="C18">
        <v>70</v>
      </c>
      <c r="D18">
        <v>66</v>
      </c>
      <c r="E18" t="s">
        <v>274</v>
      </c>
      <c r="F18" t="s">
        <v>305</v>
      </c>
      <c r="G18" t="s">
        <v>226</v>
      </c>
    </row>
    <row r="19" spans="1:7" x14ac:dyDescent="0.25">
      <c r="A19">
        <v>27</v>
      </c>
      <c r="B19" t="s">
        <v>262</v>
      </c>
      <c r="C19">
        <v>67</v>
      </c>
      <c r="D19">
        <v>67</v>
      </c>
      <c r="E19" t="s">
        <v>262</v>
      </c>
      <c r="F19" t="s">
        <v>306</v>
      </c>
      <c r="G19" t="s">
        <v>227</v>
      </c>
    </row>
    <row r="20" spans="1:7" x14ac:dyDescent="0.25">
      <c r="A20">
        <v>28</v>
      </c>
      <c r="B20" t="s">
        <v>263</v>
      </c>
      <c r="C20">
        <v>68</v>
      </c>
      <c r="D20">
        <v>68</v>
      </c>
      <c r="E20" t="s">
        <v>263</v>
      </c>
      <c r="F20" t="s">
        <v>307</v>
      </c>
      <c r="G20" t="s">
        <v>228</v>
      </c>
    </row>
    <row r="21" spans="1:7" x14ac:dyDescent="0.25">
      <c r="A21">
        <v>29</v>
      </c>
      <c r="B21" t="s">
        <v>264</v>
      </c>
      <c r="C21">
        <v>65</v>
      </c>
      <c r="D21">
        <v>69</v>
      </c>
      <c r="E21" t="s">
        <v>260</v>
      </c>
      <c r="F21" t="s">
        <v>308</v>
      </c>
      <c r="G21" t="s">
        <v>229</v>
      </c>
    </row>
    <row r="22" spans="1:7" x14ac:dyDescent="0.25">
      <c r="A22">
        <v>30</v>
      </c>
      <c r="B22" t="s">
        <v>265</v>
      </c>
      <c r="C22">
        <v>83</v>
      </c>
      <c r="D22">
        <v>70</v>
      </c>
      <c r="E22" t="s">
        <v>261</v>
      </c>
      <c r="F22" t="s">
        <v>309</v>
      </c>
      <c r="G22" t="s">
        <v>230</v>
      </c>
    </row>
    <row r="23" spans="1:7" x14ac:dyDescent="0.25">
      <c r="A23">
        <v>31</v>
      </c>
      <c r="B23" t="s">
        <v>266</v>
      </c>
      <c r="C23">
        <v>84</v>
      </c>
      <c r="D23">
        <v>71</v>
      </c>
      <c r="E23" t="s">
        <v>258</v>
      </c>
      <c r="F23" t="s">
        <v>310</v>
      </c>
      <c r="G23" t="s">
        <v>231</v>
      </c>
    </row>
    <row r="24" spans="1:7" x14ac:dyDescent="0.25">
      <c r="A24">
        <v>32</v>
      </c>
      <c r="B24" t="s">
        <v>267</v>
      </c>
      <c r="C24">
        <v>85</v>
      </c>
      <c r="D24">
        <v>72</v>
      </c>
      <c r="E24" t="s">
        <v>259</v>
      </c>
      <c r="F24" t="s">
        <v>311</v>
      </c>
      <c r="G24" t="s">
        <v>232</v>
      </c>
    </row>
    <row r="25" spans="1:7" x14ac:dyDescent="0.25">
      <c r="A25">
        <v>33</v>
      </c>
      <c r="B25" t="s">
        <v>268</v>
      </c>
      <c r="C25">
        <v>86</v>
      </c>
      <c r="D25">
        <v>77</v>
      </c>
      <c r="E25" t="s">
        <v>287</v>
      </c>
      <c r="F25" t="s">
        <v>308</v>
      </c>
      <c r="G25" t="s">
        <v>312</v>
      </c>
    </row>
    <row r="26" spans="1:7" x14ac:dyDescent="0.25">
      <c r="A26">
        <v>34</v>
      </c>
      <c r="B26" t="s">
        <v>269</v>
      </c>
      <c r="C26">
        <v>87</v>
      </c>
      <c r="D26">
        <v>78</v>
      </c>
      <c r="E26" t="s">
        <v>288</v>
      </c>
      <c r="F26" t="s">
        <v>309</v>
      </c>
      <c r="G26" t="s">
        <v>317</v>
      </c>
    </row>
    <row r="27" spans="1:7" x14ac:dyDescent="0.25">
      <c r="A27">
        <v>35</v>
      </c>
      <c r="B27" t="s">
        <v>270</v>
      </c>
      <c r="C27">
        <v>88</v>
      </c>
      <c r="D27">
        <v>79</v>
      </c>
      <c r="E27" t="s">
        <v>289</v>
      </c>
      <c r="F27" t="s">
        <v>310</v>
      </c>
      <c r="G27" t="s">
        <v>316</v>
      </c>
    </row>
    <row r="28" spans="1:7" x14ac:dyDescent="0.25">
      <c r="A28">
        <v>22</v>
      </c>
      <c r="B28" t="s">
        <v>257</v>
      </c>
      <c r="C28">
        <v>74</v>
      </c>
      <c r="D28">
        <v>83</v>
      </c>
      <c r="E28" t="s">
        <v>265</v>
      </c>
      <c r="F28" t="s">
        <v>277</v>
      </c>
      <c r="G28" t="s">
        <v>281</v>
      </c>
    </row>
    <row r="29" spans="1:7" x14ac:dyDescent="0.25">
      <c r="A29">
        <v>23</v>
      </c>
      <c r="B29" t="s">
        <v>258</v>
      </c>
      <c r="C29">
        <v>71</v>
      </c>
      <c r="D29">
        <v>84</v>
      </c>
      <c r="E29" t="s">
        <v>266</v>
      </c>
      <c r="F29" t="s">
        <v>279</v>
      </c>
      <c r="G29" t="s">
        <v>282</v>
      </c>
    </row>
    <row r="30" spans="1:7" x14ac:dyDescent="0.25">
      <c r="A30">
        <v>2</v>
      </c>
      <c r="B30" t="s">
        <v>242</v>
      </c>
      <c r="C30">
        <v>7</v>
      </c>
      <c r="D30">
        <v>85</v>
      </c>
      <c r="E30" t="s">
        <v>267</v>
      </c>
      <c r="F30" t="s">
        <v>304</v>
      </c>
      <c r="G30" t="s">
        <v>217</v>
      </c>
    </row>
    <row r="31" spans="1:7" x14ac:dyDescent="0.25">
      <c r="A31">
        <v>3</v>
      </c>
      <c r="B31" t="s">
        <v>243</v>
      </c>
      <c r="C31">
        <v>8</v>
      </c>
      <c r="D31">
        <v>86</v>
      </c>
      <c r="E31" t="s">
        <v>268</v>
      </c>
      <c r="F31" t="s">
        <v>313</v>
      </c>
      <c r="G31" t="s">
        <v>218</v>
      </c>
    </row>
    <row r="32" spans="1:7" x14ac:dyDescent="0.25">
      <c r="A32">
        <v>4</v>
      </c>
      <c r="B32" t="s">
        <v>244</v>
      </c>
      <c r="C32">
        <v>3</v>
      </c>
      <c r="D32">
        <v>87</v>
      </c>
      <c r="E32" t="s">
        <v>269</v>
      </c>
      <c r="F32" t="s">
        <v>314</v>
      </c>
      <c r="G32" t="s">
        <v>219</v>
      </c>
    </row>
    <row r="33" spans="1:7" x14ac:dyDescent="0.25">
      <c r="A33">
        <v>5</v>
      </c>
      <c r="B33" t="s">
        <v>245</v>
      </c>
      <c r="C33">
        <v>6</v>
      </c>
      <c r="D33">
        <v>88</v>
      </c>
      <c r="E33" t="s">
        <v>270</v>
      </c>
      <c r="F33" t="s">
        <v>311</v>
      </c>
      <c r="G33" t="s">
        <v>220</v>
      </c>
    </row>
    <row r="34" spans="1:7" x14ac:dyDescent="0.25">
      <c r="A34">
        <v>6</v>
      </c>
      <c r="B34" t="s">
        <v>246</v>
      </c>
      <c r="C34">
        <v>20</v>
      </c>
      <c r="D34">
        <v>89</v>
      </c>
      <c r="E34" t="s">
        <v>271</v>
      </c>
      <c r="F34" t="s">
        <v>310</v>
      </c>
      <c r="G34" t="s">
        <v>221</v>
      </c>
    </row>
    <row r="35" spans="1:7" x14ac:dyDescent="0.25">
      <c r="A35">
        <v>7</v>
      </c>
      <c r="B35" t="s">
        <v>247</v>
      </c>
      <c r="C35">
        <v>21</v>
      </c>
      <c r="D35">
        <v>90</v>
      </c>
      <c r="E35" t="s">
        <v>272</v>
      </c>
      <c r="F35" t="s">
        <v>309</v>
      </c>
      <c r="G35" t="s">
        <v>222</v>
      </c>
    </row>
    <row r="36" spans="1:7" x14ac:dyDescent="0.25">
      <c r="A36">
        <v>8</v>
      </c>
      <c r="B36" t="s">
        <v>248</v>
      </c>
      <c r="C36">
        <v>22</v>
      </c>
      <c r="D36">
        <v>91</v>
      </c>
      <c r="E36" t="s">
        <v>275</v>
      </c>
      <c r="F36" t="s">
        <v>308</v>
      </c>
      <c r="G36" t="s">
        <v>223</v>
      </c>
    </row>
    <row r="37" spans="1:7" x14ac:dyDescent="0.25">
      <c r="A37">
        <v>9</v>
      </c>
      <c r="B37" t="s">
        <v>249</v>
      </c>
      <c r="C37">
        <v>23</v>
      </c>
      <c r="D37">
        <v>92</v>
      </c>
      <c r="E37" t="s">
        <v>294</v>
      </c>
      <c r="F37" t="s">
        <v>314</v>
      </c>
      <c r="G37" t="s">
        <v>224</v>
      </c>
    </row>
  </sheetData>
  <autoFilter ref="A3:G3">
    <sortState ref="A4:G37">
      <sortCondition ref="D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 </vt:lpstr>
      <vt:lpstr>Dimensions</vt:lpstr>
      <vt:lpstr>Resistors</vt:lpstr>
      <vt:lpstr>Wiring</vt:lpstr>
      <vt:lpstr>PinUsage</vt:lpstr>
    </vt:vector>
  </TitlesOfParts>
  <Company>Hero Business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Klaassen</dc:creator>
  <cp:lastModifiedBy>Patrick Klaassen</cp:lastModifiedBy>
  <cp:lastPrinted>2018-06-15T10:28:03Z</cp:lastPrinted>
  <dcterms:created xsi:type="dcterms:W3CDTF">2016-06-05T07:32:20Z</dcterms:created>
  <dcterms:modified xsi:type="dcterms:W3CDTF">2022-05-28T08:19:19Z</dcterms:modified>
</cp:coreProperties>
</file>