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39A16FED-FC9B-48FF-B86A-4084FFEB24B9}" xr6:coauthVersionLast="47" xr6:coauthVersionMax="47" xr10:uidLastSave="{00000000-0000-0000-0000-000000000000}"/>
  <bookViews>
    <workbookView xWindow="0" yWindow="0" windowWidth="14400" windowHeight="14985" xr2:uid="{00000000-000D-0000-FFFF-FFFF00000000}"/>
  </bookViews>
  <sheets>
    <sheet name="Items" sheetId="1" r:id="rId1"/>
    <sheet name="C Enclosure" sheetId="2" r:id="rId2"/>
    <sheet name="U Enclosure" sheetId="4" r:id="rId3"/>
    <sheet name="Sheet3" sheetId="3" r:id="rId4"/>
    <sheet name="PinUsag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H14" i="1" s="1"/>
  <c r="F13" i="1"/>
  <c r="H13" i="1" s="1"/>
  <c r="F11" i="1"/>
  <c r="H11" i="1" s="1"/>
  <c r="F7" i="1"/>
  <c r="H7" i="1" s="1"/>
  <c r="H6" i="1"/>
  <c r="H5" i="1"/>
  <c r="F6" i="1"/>
  <c r="F5" i="1"/>
  <c r="B31" i="4" l="1"/>
  <c r="D21" i="4"/>
  <c r="D22" i="4" s="1"/>
  <c r="D23" i="4" s="1"/>
  <c r="D24" i="4" s="1"/>
  <c r="D14" i="4" l="1"/>
  <c r="D15" i="4" s="1"/>
  <c r="D16" i="4" s="1"/>
  <c r="C59" i="2" l="1"/>
  <c r="C61" i="2" s="1"/>
  <c r="C58" i="2"/>
  <c r="B60" i="2"/>
  <c r="B58" i="2"/>
  <c r="B59" i="2" s="1"/>
  <c r="B61" i="2" s="1"/>
  <c r="C60" i="2" l="1"/>
  <c r="C49" i="2"/>
  <c r="C34" i="2"/>
  <c r="C33" i="2"/>
  <c r="C32" i="2"/>
  <c r="C31" i="2"/>
  <c r="C30" i="2"/>
  <c r="P54" i="2"/>
  <c r="P51" i="2"/>
  <c r="B55" i="2" s="1"/>
  <c r="C52" i="2" l="1"/>
  <c r="C53" i="2"/>
  <c r="C55" i="2"/>
  <c r="C54" i="2"/>
  <c r="B52" i="2"/>
  <c r="B53" i="2"/>
  <c r="B54" i="2"/>
  <c r="K23" i="2" l="1"/>
  <c r="F23" i="2"/>
  <c r="D10" i="1" l="1"/>
  <c r="F12" i="1"/>
  <c r="H12" i="1" s="1"/>
  <c r="F8" i="1" l="1"/>
  <c r="H8" i="1" s="1"/>
  <c r="F10" i="1"/>
  <c r="H10" i="1" s="1"/>
  <c r="B22" i="2"/>
  <c r="H23" i="2" s="1"/>
  <c r="B43" i="2" l="1"/>
  <c r="B44" i="2" s="1"/>
  <c r="B45" i="2" s="1"/>
  <c r="B26" i="2"/>
  <c r="B27" i="2" s="1"/>
  <c r="B28" i="2" s="1"/>
  <c r="B29" i="2" s="1"/>
  <c r="B38" i="2"/>
  <c r="B39" i="2" s="1"/>
  <c r="B40" i="2" s="1"/>
  <c r="B31" i="2"/>
  <c r="B32" i="2" s="1"/>
  <c r="B33" i="2" s="1"/>
  <c r="B34" i="2" s="1"/>
  <c r="I23" i="2"/>
  <c r="J23" i="2"/>
  <c r="G23" i="2"/>
  <c r="L23" i="2" l="1"/>
  <c r="F9" i="1"/>
  <c r="H9" i="1" s="1"/>
  <c r="H16" i="1" s="1"/>
</calcChain>
</file>

<file path=xl/sharedStrings.xml><?xml version="1.0" encoding="utf-8"?>
<sst xmlns="http://schemas.openxmlformats.org/spreadsheetml/2006/main" count="290" uniqueCount="191">
  <si>
    <t>Item</t>
  </si>
  <si>
    <t>Description</t>
  </si>
  <si>
    <t>Dimensions</t>
  </si>
  <si>
    <t>Cost</t>
  </si>
  <si>
    <t>Nr</t>
  </si>
  <si>
    <t>Total</t>
  </si>
  <si>
    <t>Shipping</t>
  </si>
  <si>
    <t>Switches</t>
  </si>
  <si>
    <t>Momentary Soft Touch Push Button</t>
  </si>
  <si>
    <t>Height</t>
  </si>
  <si>
    <t>Width</t>
  </si>
  <si>
    <t>Depth</t>
  </si>
  <si>
    <t>Spacing switches</t>
  </si>
  <si>
    <t>370x80x40</t>
  </si>
  <si>
    <t>Top, front and back</t>
  </si>
  <si>
    <t>5 switches</t>
  </si>
  <si>
    <t>Side space</t>
  </si>
  <si>
    <t>Total width</t>
  </si>
  <si>
    <t>Spacing</t>
  </si>
  <si>
    <t>Y</t>
  </si>
  <si>
    <t>X</t>
  </si>
  <si>
    <t>Preset 1</t>
  </si>
  <si>
    <t>Preset 2</t>
  </si>
  <si>
    <t>Preset 3</t>
  </si>
  <si>
    <t>Preset 4</t>
  </si>
  <si>
    <t>Bank down</t>
  </si>
  <si>
    <t>Preset 5</t>
  </si>
  <si>
    <t>Preset 6</t>
  </si>
  <si>
    <t>Preset 7</t>
  </si>
  <si>
    <t>Preset 8</t>
  </si>
  <si>
    <t>Bank up</t>
  </si>
  <si>
    <t>D</t>
  </si>
  <si>
    <t>LEDs</t>
  </si>
  <si>
    <t>Center</t>
  </si>
  <si>
    <t>OLED Display</t>
  </si>
  <si>
    <t>AZDelivery SPI TFT Display 1,77 inch ST7735</t>
  </si>
  <si>
    <t>ESP32</t>
  </si>
  <si>
    <t>AZDelivery ESP32 NodeMCU</t>
  </si>
  <si>
    <t>Powder coat</t>
  </si>
  <si>
    <t>Display</t>
  </si>
  <si>
    <t>Display Holes</t>
  </si>
  <si>
    <t>C profile dimensions</t>
  </si>
  <si>
    <t>Length</t>
  </si>
  <si>
    <t>Height A</t>
  </si>
  <si>
    <t>Height C</t>
  </si>
  <si>
    <t>Depth B</t>
  </si>
  <si>
    <t>Depth D1</t>
  </si>
  <si>
    <t>Depth D2</t>
  </si>
  <si>
    <t>U profile dimensions</t>
  </si>
  <si>
    <t>C Enclosure</t>
  </si>
  <si>
    <t>U Enclosure</t>
  </si>
  <si>
    <t>Bottom and sides</t>
  </si>
  <si>
    <t>Top panel B view</t>
  </si>
  <si>
    <t>Back panel A view</t>
  </si>
  <si>
    <t>Connections</t>
  </si>
  <si>
    <t>Midi</t>
  </si>
  <si>
    <t>Power</t>
  </si>
  <si>
    <t>Pins</t>
  </si>
  <si>
    <t>I2C</t>
  </si>
  <si>
    <t>SLI</t>
  </si>
  <si>
    <t>1x10 matrix</t>
  </si>
  <si>
    <t>2x5 matrix</t>
  </si>
  <si>
    <t>Pin Usage</t>
  </si>
  <si>
    <t>SDA</t>
  </si>
  <si>
    <t>GPIO21</t>
  </si>
  <si>
    <t>G21</t>
  </si>
  <si>
    <t>SCL</t>
  </si>
  <si>
    <t>GPIO22</t>
  </si>
  <si>
    <t>G22</t>
  </si>
  <si>
    <t>SPI</t>
  </si>
  <si>
    <t>GPIO23</t>
  </si>
  <si>
    <t>G23</t>
  </si>
  <si>
    <t>GPIO18</t>
  </si>
  <si>
    <t>G18</t>
  </si>
  <si>
    <t>CS</t>
  </si>
  <si>
    <t>G5</t>
  </si>
  <si>
    <t>Button keypad</t>
  </si>
  <si>
    <t>GPIO4</t>
  </si>
  <si>
    <t>G4</t>
  </si>
  <si>
    <t>GPIO13</t>
  </si>
  <si>
    <t>G13</t>
  </si>
  <si>
    <t>GPIO12</t>
  </si>
  <si>
    <t>G12</t>
  </si>
  <si>
    <t>G14</t>
  </si>
  <si>
    <t>GPIO27</t>
  </si>
  <si>
    <t>G27</t>
  </si>
  <si>
    <t>GPIO26</t>
  </si>
  <si>
    <t>G26</t>
  </si>
  <si>
    <t>GPIO25</t>
  </si>
  <si>
    <t>G25</t>
  </si>
  <si>
    <t>EMACTX3</t>
  </si>
  <si>
    <t>GPIO33</t>
  </si>
  <si>
    <t>G33</t>
  </si>
  <si>
    <t>GPIO32</t>
  </si>
  <si>
    <t>G32</t>
  </si>
  <si>
    <t>GPIO14</t>
  </si>
  <si>
    <t>GPIO2</t>
  </si>
  <si>
    <t>G2</t>
  </si>
  <si>
    <t>USB cable</t>
  </si>
  <si>
    <t>USB cable with mount</t>
  </si>
  <si>
    <t>SCK</t>
  </si>
  <si>
    <t>RES</t>
  </si>
  <si>
    <t>RegisterSelect</t>
  </si>
  <si>
    <t>GPIOP5</t>
  </si>
  <si>
    <t>geel</t>
  </si>
  <si>
    <t>Materiallist Switch8 Midi switcher (ESP32)</t>
  </si>
  <si>
    <t>Wifi Switch</t>
  </si>
  <si>
    <t>Program Switch</t>
  </si>
  <si>
    <t>TRS mini</t>
  </si>
  <si>
    <t>Width TFT</t>
  </si>
  <si>
    <t>Holes horizontal</t>
  </si>
  <si>
    <t>Holes vertical</t>
  </si>
  <si>
    <t>Height TFT</t>
  </si>
  <si>
    <t>Center hole to center TFT</t>
  </si>
  <si>
    <t>Center hole to TFT left</t>
  </si>
  <si>
    <t>Horizontal</t>
  </si>
  <si>
    <t>Vertical</t>
  </si>
  <si>
    <t>Center hole left top to center TFT</t>
  </si>
  <si>
    <t>Center hole to TFT top</t>
  </si>
  <si>
    <t>Top left 1</t>
  </si>
  <si>
    <t>Top right 2</t>
  </si>
  <si>
    <t>Bottom Left 3</t>
  </si>
  <si>
    <t>Bottom right 4</t>
  </si>
  <si>
    <t>Stored name</t>
  </si>
  <si>
    <t>H Breedte</t>
  </si>
  <si>
    <t>W Lengte</t>
  </si>
  <si>
    <t>Leave 15 mm from top because of the switches on the top panel</t>
  </si>
  <si>
    <t>PCB mounting holes</t>
  </si>
  <si>
    <t>Top left</t>
  </si>
  <si>
    <t>Top right</t>
  </si>
  <si>
    <t>Bottom left</t>
  </si>
  <si>
    <t>Bottom right</t>
  </si>
  <si>
    <t>Heigth</t>
  </si>
  <si>
    <t>Enclosure  depth</t>
  </si>
  <si>
    <t>Rib 1</t>
  </si>
  <si>
    <t>Rib 2</t>
  </si>
  <si>
    <t>Rib 4</t>
  </si>
  <si>
    <t>Rib 3</t>
  </si>
  <si>
    <t>Cooling ribs Side A</t>
  </si>
  <si>
    <t>Cooling ribs Side C</t>
  </si>
  <si>
    <t>USB port</t>
  </si>
  <si>
    <t>Left</t>
  </si>
  <si>
    <t>Distance between screws</t>
  </si>
  <si>
    <t>Right</t>
  </si>
  <si>
    <t>Width usb opening</t>
  </si>
  <si>
    <t>Height usb opening</t>
  </si>
  <si>
    <t>USB opening</t>
  </si>
  <si>
    <t>Switch8ESP32MidiC.1.1</t>
  </si>
  <si>
    <t>Switch8ESP32MidiU.1.1</t>
  </si>
  <si>
    <t>ESP Pin</t>
  </si>
  <si>
    <t>tft pin</t>
  </si>
  <si>
    <t>GND</t>
  </si>
  <si>
    <t>VCC 5V</t>
  </si>
  <si>
    <t>LEDA</t>
  </si>
  <si>
    <t>VCC</t>
  </si>
  <si>
    <t>3v3</t>
  </si>
  <si>
    <t>GPIOP17</t>
  </si>
  <si>
    <t>G17</t>
  </si>
  <si>
    <t>Ring</t>
  </si>
  <si>
    <t>Tip Tx</t>
  </si>
  <si>
    <t>Sleeve</t>
  </si>
  <si>
    <t xml:space="preserve"> +3v3</t>
  </si>
  <si>
    <t>ESP</t>
  </si>
  <si>
    <t>Breadboard</t>
  </si>
  <si>
    <t>breadboard</t>
  </si>
  <si>
    <t>short</t>
  </si>
  <si>
    <t>LED's</t>
  </si>
  <si>
    <t>x</t>
  </si>
  <si>
    <t>Custom enclosure top</t>
  </si>
  <si>
    <t>Custom enclosure bottom</t>
  </si>
  <si>
    <t>Top enclosure made of steel</t>
  </si>
  <si>
    <t>Bottom enclosure made of steel</t>
  </si>
  <si>
    <t>Powder coat in black epoxy based paint</t>
  </si>
  <si>
    <t>3.5mm stereo panel mount</t>
  </si>
  <si>
    <t>3.5mm panel mount for connecting with midi devices</t>
  </si>
  <si>
    <t>Connected to the I/O Expander</t>
  </si>
  <si>
    <t>I2C I/O Expender</t>
  </si>
  <si>
    <t>PCF8574 I2C IO Expander, driver for led's</t>
  </si>
  <si>
    <t>Used for connecting the I/O exp.</t>
  </si>
  <si>
    <t>ESP port</t>
  </si>
  <si>
    <t>ESP pin</t>
  </si>
  <si>
    <t>1 / wifi</t>
  </si>
  <si>
    <t>5 / bl</t>
  </si>
  <si>
    <t>preset  1/5</t>
  </si>
  <si>
    <t>preset 2/6</t>
  </si>
  <si>
    <t>preset 3/7</t>
  </si>
  <si>
    <t>preset 4/8</t>
  </si>
  <si>
    <t>Bank up / down</t>
  </si>
  <si>
    <t>wifi/banklock</t>
  </si>
  <si>
    <t>5Volt regulator</t>
  </si>
  <si>
    <t>Power regulator from 9V to 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</si>
</sst>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70</xdr:row>
      <xdr:rowOff>57150</xdr:rowOff>
    </xdr:from>
    <xdr:to>
      <xdr:col>14</xdr:col>
      <xdr:colOff>589871</xdr:colOff>
      <xdr:row>78</xdr:row>
      <xdr:rowOff>28388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07090F-FAE2-4ECE-9AA3-D1E4BBF77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0" y="13411200"/>
          <a:ext cx="5428571" cy="14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13</xdr:col>
      <xdr:colOff>532800</xdr:colOff>
      <xdr:row>40</xdr:row>
      <xdr:rowOff>56929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0F755C-080D-4C95-9EDF-E36F088FE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5924550"/>
          <a:ext cx="4800000" cy="1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umahengelo.nl/diensten/poedercoaten/" TargetMode="External"/><Relationship Id="rId3" Type="http://schemas.openxmlformats.org/officeDocument/2006/relationships/hyperlink" Target="https://www.amazon.nl/AZDelivery-Development-opvolger-compatibel-Inclusief/dp/B071P98VTG/ref=sr_1_57?__mk_nl_NL=%C3%85M%C3%85%C5%BD%C3%95%C3%91&amp;crid=3A3PB1GEOCT8C&amp;keywords=esp32&amp;qid=1680681254&amp;refinements=p_89%3AAZDelivery&amp;rnid=16463267031&amp;s=electronics&amp;s" TargetMode="External"/><Relationship Id="rId7" Type="http://schemas.openxmlformats.org/officeDocument/2006/relationships/hyperlink" Target="https://www.amazon.nl/RUNCCI-stereo-schakelplaat-montage-stekkerverbinders/dp/B07TT16XJV/ref=sr_1_14?__mk_nl_NL=%C3%85M%C3%85%C5%BD%C3%95%C3%91&amp;crid=260J3SHDV4ZLE&amp;keywords=3.5mm+stereo+panel+mount&amp;qid=1688285635&amp;sprefix=3.5mm+stereo+panel+mount%2Caps%2C75&amp;sr=8-14" TargetMode="External"/><Relationship Id="rId2" Type="http://schemas.openxmlformats.org/officeDocument/2006/relationships/hyperlink" Target="https://www.amazon.nl/dp/B078JBBPXK/?coliid=I209N1YP4BXKRF&amp;colid=128PR5083SH97&amp;psc=1&amp;ref_=lv_ov_lig_dp_it" TargetMode="External"/><Relationship Id="rId1" Type="http://schemas.openxmlformats.org/officeDocument/2006/relationships/hyperlink" Target="https://www.ebay.com/itm/201597073007" TargetMode="External"/><Relationship Id="rId6" Type="http://schemas.openxmlformats.org/officeDocument/2006/relationships/hyperlink" Target="https://www.metalpoint.nl/plaatwerkprofielen/u-profiel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etalpoint.nl/plaatwerkprofielen/c-profiel.html" TargetMode="External"/><Relationship Id="rId10" Type="http://schemas.openxmlformats.org/officeDocument/2006/relationships/hyperlink" Target="https://www.amazon.com/Regulator-DROK-Converter-Step-Down-Transformer/dp/B0758ZTS61/ref=d_pd_sim_cn_sccl_2_2/135-8551876-7861913?pd_rd_w=AgAME&amp;content-id=amzn1.sym.9b05b2a0-ebcb-457d-afb3-fe44c9b5eaae&amp;pf_rd_p=9b05b2a0-ebcb-457d-afb3-fe44c9b5eaae&amp;pf_rd_r=7MHWDQXFMA1RMYZ75FAG&amp;pd_rd_wg=IJvgT&amp;pd_rd_r=f8d23bf3-8309-497b-ac2f-66367cecda11&amp;pd_rd_i=B0758ZTS61&amp;th=1" TargetMode="External"/><Relationship Id="rId4" Type="http://schemas.openxmlformats.org/officeDocument/2006/relationships/hyperlink" Target="https://www.bol.com/nl/nl/p/delock-85245-usb-kabel-0-25-m-usb-2-0-micro-usb-b-zwart/9200000082159089/?bltgh=tKrwCMWys2CMDei-kuZL2Q.2.3.ProductImage" TargetMode="External"/><Relationship Id="rId9" Type="http://schemas.openxmlformats.org/officeDocument/2006/relationships/hyperlink" Target="https://www.amazon.com/DollaTek-Expansion-Expander-Evaluation-Development/dp/B07DK6SK6S/ref=sr_1_11?crid=2WTIMX5BNKBBP&amp;keywords=PCF8574+I2C+IO+Expander&amp;qid=1688286060&amp;sprefix=pcf8574+i2c+io+expander%2Caps%2C138&amp;sr=8-1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/>
  </sheetViews>
  <sheetFormatPr defaultRowHeight="15" x14ac:dyDescent="0.25"/>
  <cols>
    <col min="1" max="1" width="21.140625" customWidth="1"/>
    <col min="2" max="2" width="49.7109375" customWidth="1"/>
    <col min="3" max="3" width="14" customWidth="1"/>
  </cols>
  <sheetData>
    <row r="1" spans="1:8" ht="18.75" x14ac:dyDescent="0.3">
      <c r="A1" s="2" t="s">
        <v>105</v>
      </c>
    </row>
    <row r="2" spans="1:8" x14ac:dyDescent="0.25">
      <c r="A2" s="3"/>
    </row>
    <row r="4" spans="1:8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5</v>
      </c>
    </row>
    <row r="5" spans="1:8" x14ac:dyDescent="0.25">
      <c r="A5" s="3" t="s">
        <v>168</v>
      </c>
      <c r="B5" t="s">
        <v>170</v>
      </c>
      <c r="C5" t="s">
        <v>13</v>
      </c>
      <c r="D5">
        <v>20</v>
      </c>
      <c r="E5">
        <v>1</v>
      </c>
      <c r="F5">
        <f>E5*D5</f>
        <v>20</v>
      </c>
      <c r="H5">
        <f>G5+F5</f>
        <v>20</v>
      </c>
    </row>
    <row r="6" spans="1:8" x14ac:dyDescent="0.25">
      <c r="A6" s="3" t="s">
        <v>169</v>
      </c>
      <c r="B6" t="s">
        <v>171</v>
      </c>
      <c r="C6" t="s">
        <v>13</v>
      </c>
      <c r="D6">
        <v>20</v>
      </c>
      <c r="E6">
        <v>1</v>
      </c>
      <c r="F6">
        <f>E6*D6</f>
        <v>20</v>
      </c>
      <c r="H6">
        <f>G6+F6</f>
        <v>20</v>
      </c>
    </row>
    <row r="7" spans="1:8" x14ac:dyDescent="0.25">
      <c r="A7" s="3" t="s">
        <v>38</v>
      </c>
      <c r="B7" t="s">
        <v>172</v>
      </c>
      <c r="D7">
        <v>20</v>
      </c>
      <c r="E7">
        <v>1</v>
      </c>
      <c r="F7">
        <f>E7*D7</f>
        <v>20</v>
      </c>
      <c r="H7">
        <f>G7+F7</f>
        <v>20</v>
      </c>
    </row>
    <row r="8" spans="1:8" x14ac:dyDescent="0.25">
      <c r="A8" s="3" t="s">
        <v>34</v>
      </c>
      <c r="B8" t="s">
        <v>35</v>
      </c>
      <c r="D8">
        <v>7.99</v>
      </c>
      <c r="E8">
        <v>1</v>
      </c>
      <c r="F8">
        <f>E8*D8</f>
        <v>7.99</v>
      </c>
      <c r="H8">
        <f>G8+F8</f>
        <v>7.99</v>
      </c>
    </row>
    <row r="9" spans="1:8" x14ac:dyDescent="0.25">
      <c r="A9" s="3" t="s">
        <v>7</v>
      </c>
      <c r="B9" t="s">
        <v>8</v>
      </c>
      <c r="D9">
        <v>2.58</v>
      </c>
      <c r="E9">
        <v>10</v>
      </c>
      <c r="F9">
        <f>E9*D9</f>
        <v>25.8</v>
      </c>
      <c r="G9">
        <v>7</v>
      </c>
      <c r="H9">
        <f>G9+F9</f>
        <v>32.799999999999997</v>
      </c>
    </row>
    <row r="10" spans="1:8" x14ac:dyDescent="0.25">
      <c r="A10" s="3" t="s">
        <v>36</v>
      </c>
      <c r="B10" t="s">
        <v>37</v>
      </c>
      <c r="D10">
        <f>21/3</f>
        <v>7</v>
      </c>
      <c r="E10">
        <v>1</v>
      </c>
      <c r="F10">
        <f>E10*D10</f>
        <v>7</v>
      </c>
      <c r="H10">
        <f>G10+F10</f>
        <v>7</v>
      </c>
    </row>
    <row r="11" spans="1:8" x14ac:dyDescent="0.25">
      <c r="A11" s="3" t="s">
        <v>173</v>
      </c>
      <c r="B11" t="s">
        <v>174</v>
      </c>
      <c r="D11">
        <v>10</v>
      </c>
      <c r="E11">
        <v>1</v>
      </c>
      <c r="F11">
        <f>E11*D11</f>
        <v>10</v>
      </c>
      <c r="H11">
        <f>G11+F11</f>
        <v>10</v>
      </c>
    </row>
    <row r="12" spans="1:8" x14ac:dyDescent="0.25">
      <c r="A12" s="3" t="s">
        <v>98</v>
      </c>
      <c r="B12" t="s">
        <v>99</v>
      </c>
      <c r="D12">
        <v>8.4499999999999993</v>
      </c>
      <c r="E12">
        <v>1</v>
      </c>
      <c r="F12">
        <f>E12*D12</f>
        <v>8.4499999999999993</v>
      </c>
      <c r="H12">
        <f>G12+F12</f>
        <v>8.4499999999999993</v>
      </c>
    </row>
    <row r="13" spans="1:8" x14ac:dyDescent="0.25">
      <c r="A13" s="3" t="s">
        <v>176</v>
      </c>
      <c r="B13" t="s">
        <v>177</v>
      </c>
      <c r="D13">
        <v>5.99</v>
      </c>
      <c r="E13">
        <v>1</v>
      </c>
      <c r="F13">
        <f>E13*D13</f>
        <v>5.99</v>
      </c>
      <c r="H13">
        <f>G13+F13</f>
        <v>5.99</v>
      </c>
    </row>
    <row r="14" spans="1:8" x14ac:dyDescent="0.25">
      <c r="A14" s="3" t="s">
        <v>189</v>
      </c>
      <c r="B14" t="s">
        <v>190</v>
      </c>
      <c r="D14">
        <v>2</v>
      </c>
      <c r="E14">
        <v>1</v>
      </c>
      <c r="F14">
        <f>E14*D14</f>
        <v>2</v>
      </c>
      <c r="H14">
        <f>G14+F14</f>
        <v>2</v>
      </c>
    </row>
    <row r="16" spans="1:8" x14ac:dyDescent="0.25">
      <c r="H16">
        <f>SUM(H5:H15)</f>
        <v>134.22999999999999</v>
      </c>
    </row>
  </sheetData>
  <hyperlinks>
    <hyperlink ref="A9" r:id="rId1" xr:uid="{00000000-0004-0000-0000-000001000000}"/>
    <hyperlink ref="A8" r:id="rId2" xr:uid="{00000000-0004-0000-0000-000002000000}"/>
    <hyperlink ref="A10" r:id="rId3" xr:uid="{00000000-0004-0000-0000-000003000000}"/>
    <hyperlink ref="A12" r:id="rId4" xr:uid="{00000000-0004-0000-0000-000004000000}"/>
    <hyperlink ref="A5" r:id="rId5" display="Custom enclosure" xr:uid="{218438D2-E2DA-41E0-8C47-1E9F79D940A6}"/>
    <hyperlink ref="A6" r:id="rId6" xr:uid="{95BE930F-E113-4573-9A0C-87D5E9C01876}"/>
    <hyperlink ref="A11" r:id="rId7" xr:uid="{F83DB2CC-BD42-4CD8-8E6D-7A172A5FB461}"/>
    <hyperlink ref="A7" r:id="rId8" xr:uid="{7177D30A-9923-43F0-A8EF-367EDE6CF573}"/>
    <hyperlink ref="A13" r:id="rId9" xr:uid="{B90F5E4E-61C8-4DDB-BF91-B0F615027873}"/>
    <hyperlink ref="A14" r:id="rId10" xr:uid="{66136930-45A2-4B6D-BAD0-E73FC3760666}"/>
  </hyperlinks>
  <pageMargins left="0.7" right="0.7" top="0.75" bottom="0.75" header="0.3" footer="0.3"/>
  <pageSetup paperSize="9" orientation="portrait" horizontalDpi="0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3"/>
  <sheetViews>
    <sheetView topLeftCell="A60" workbookViewId="0">
      <selection activeCell="B3" sqref="B3"/>
    </sheetView>
  </sheetViews>
  <sheetFormatPr defaultRowHeight="15" x14ac:dyDescent="0.25"/>
  <cols>
    <col min="1" max="1" width="14.28515625" customWidth="1"/>
    <col min="15" max="15" width="12.42578125" customWidth="1"/>
  </cols>
  <sheetData>
    <row r="1" spans="1:6" ht="15.75" x14ac:dyDescent="0.25">
      <c r="A1" s="4" t="s">
        <v>49</v>
      </c>
    </row>
    <row r="2" spans="1:6" ht="15.75" x14ac:dyDescent="0.25">
      <c r="A2" s="4"/>
    </row>
    <row r="3" spans="1:6" x14ac:dyDescent="0.25">
      <c r="A3" t="s">
        <v>123</v>
      </c>
      <c r="B3" t="s">
        <v>147</v>
      </c>
    </row>
    <row r="5" spans="1:6" x14ac:dyDescent="0.25">
      <c r="A5" s="1" t="s">
        <v>2</v>
      </c>
    </row>
    <row r="6" spans="1:6" x14ac:dyDescent="0.25">
      <c r="A6" t="s">
        <v>9</v>
      </c>
      <c r="B6" t="s">
        <v>10</v>
      </c>
      <c r="C6" t="s">
        <v>11</v>
      </c>
    </row>
    <row r="7" spans="1:6" x14ac:dyDescent="0.25">
      <c r="A7">
        <v>39</v>
      </c>
      <c r="B7">
        <v>370</v>
      </c>
      <c r="C7">
        <v>80</v>
      </c>
    </row>
    <row r="9" spans="1:6" x14ac:dyDescent="0.25">
      <c r="A9" t="s">
        <v>14</v>
      </c>
    </row>
    <row r="11" spans="1:6" x14ac:dyDescent="0.25">
      <c r="A11" s="1" t="s">
        <v>41</v>
      </c>
    </row>
    <row r="12" spans="1:6" x14ac:dyDescent="0.25">
      <c r="A12" t="s">
        <v>42</v>
      </c>
      <c r="B12" t="s">
        <v>43</v>
      </c>
      <c r="C12" t="s">
        <v>45</v>
      </c>
      <c r="D12" t="s">
        <v>44</v>
      </c>
      <c r="E12" t="s">
        <v>46</v>
      </c>
      <c r="F12" t="s">
        <v>47</v>
      </c>
    </row>
    <row r="13" spans="1:6" x14ac:dyDescent="0.25">
      <c r="A13">
        <v>370</v>
      </c>
      <c r="B13">
        <v>39</v>
      </c>
      <c r="C13">
        <v>80</v>
      </c>
      <c r="D13">
        <v>39</v>
      </c>
      <c r="E13">
        <v>10</v>
      </c>
      <c r="F13">
        <v>10</v>
      </c>
    </row>
    <row r="16" spans="1:6" x14ac:dyDescent="0.25">
      <c r="A16" s="1" t="s">
        <v>52</v>
      </c>
    </row>
    <row r="18" spans="1:12" x14ac:dyDescent="0.25">
      <c r="A18" t="s">
        <v>12</v>
      </c>
    </row>
    <row r="19" spans="1:12" x14ac:dyDescent="0.25">
      <c r="A19" t="s">
        <v>15</v>
      </c>
    </row>
    <row r="20" spans="1:12" x14ac:dyDescent="0.25">
      <c r="A20" t="s">
        <v>16</v>
      </c>
      <c r="B20">
        <v>20</v>
      </c>
    </row>
    <row r="21" spans="1:12" x14ac:dyDescent="0.25">
      <c r="A21" t="s">
        <v>17</v>
      </c>
      <c r="B21">
        <v>370</v>
      </c>
    </row>
    <row r="22" spans="1:12" x14ac:dyDescent="0.25">
      <c r="A22" t="s">
        <v>18</v>
      </c>
      <c r="B22">
        <f>(370-(2*B20))/4</f>
        <v>82.5</v>
      </c>
    </row>
    <row r="23" spans="1:12" x14ac:dyDescent="0.25">
      <c r="F23">
        <f>$B$20</f>
        <v>20</v>
      </c>
      <c r="G23">
        <f>$B$22</f>
        <v>82.5</v>
      </c>
      <c r="H23">
        <f>$B$22</f>
        <v>82.5</v>
      </c>
      <c r="I23">
        <f>$B$22</f>
        <v>82.5</v>
      </c>
      <c r="J23">
        <f>$B$22</f>
        <v>82.5</v>
      </c>
      <c r="K23">
        <f>$B$20</f>
        <v>20</v>
      </c>
      <c r="L23">
        <f>SUM(F23:K23)</f>
        <v>370</v>
      </c>
    </row>
    <row r="24" spans="1:12" x14ac:dyDescent="0.25">
      <c r="B24" t="s">
        <v>20</v>
      </c>
      <c r="C24" t="s">
        <v>19</v>
      </c>
      <c r="D24" t="s">
        <v>31</v>
      </c>
    </row>
    <row r="25" spans="1:12" x14ac:dyDescent="0.25">
      <c r="A25" t="s">
        <v>21</v>
      </c>
      <c r="B25">
        <v>20</v>
      </c>
      <c r="C25">
        <v>14</v>
      </c>
      <c r="D25">
        <v>12.3</v>
      </c>
    </row>
    <row r="26" spans="1:12" x14ac:dyDescent="0.25">
      <c r="A26" t="s">
        <v>22</v>
      </c>
      <c r="B26">
        <f>B25+B$22</f>
        <v>102.5</v>
      </c>
      <c r="C26">
        <v>14</v>
      </c>
      <c r="D26">
        <v>12.3</v>
      </c>
    </row>
    <row r="27" spans="1:12" x14ac:dyDescent="0.25">
      <c r="A27" t="s">
        <v>23</v>
      </c>
      <c r="B27">
        <f>B26+B$22</f>
        <v>185</v>
      </c>
      <c r="C27">
        <v>14</v>
      </c>
      <c r="D27">
        <v>12.3</v>
      </c>
    </row>
    <row r="28" spans="1:12" x14ac:dyDescent="0.25">
      <c r="A28" t="s">
        <v>24</v>
      </c>
      <c r="B28">
        <f>B27+B$22</f>
        <v>267.5</v>
      </c>
      <c r="C28">
        <v>14</v>
      </c>
      <c r="D28">
        <v>12.3</v>
      </c>
    </row>
    <row r="29" spans="1:12" x14ac:dyDescent="0.25">
      <c r="A29" t="s">
        <v>25</v>
      </c>
      <c r="B29">
        <f>B28+B$22</f>
        <v>350</v>
      </c>
      <c r="C29">
        <v>14</v>
      </c>
      <c r="D29">
        <v>12.3</v>
      </c>
    </row>
    <row r="30" spans="1:12" x14ac:dyDescent="0.25">
      <c r="A30" t="s">
        <v>26</v>
      </c>
      <c r="B30">
        <v>20</v>
      </c>
      <c r="C30">
        <f>80-14</f>
        <v>66</v>
      </c>
      <c r="D30">
        <v>12.3</v>
      </c>
    </row>
    <row r="31" spans="1:12" x14ac:dyDescent="0.25">
      <c r="A31" t="s">
        <v>27</v>
      </c>
      <c r="B31">
        <f>B30+B$22</f>
        <v>102.5</v>
      </c>
      <c r="C31">
        <f t="shared" ref="C31:C34" si="0">80-14</f>
        <v>66</v>
      </c>
      <c r="D31">
        <v>12.3</v>
      </c>
    </row>
    <row r="32" spans="1:12" x14ac:dyDescent="0.25">
      <c r="A32" t="s">
        <v>28</v>
      </c>
      <c r="B32">
        <f>B31+B$22</f>
        <v>185</v>
      </c>
      <c r="C32">
        <f t="shared" si="0"/>
        <v>66</v>
      </c>
      <c r="D32">
        <v>12.3</v>
      </c>
    </row>
    <row r="33" spans="1:5" x14ac:dyDescent="0.25">
      <c r="A33" t="s">
        <v>29</v>
      </c>
      <c r="B33">
        <f>B32+B$22</f>
        <v>267.5</v>
      </c>
      <c r="C33">
        <f t="shared" si="0"/>
        <v>66</v>
      </c>
      <c r="D33">
        <v>12.3</v>
      </c>
    </row>
    <row r="34" spans="1:5" x14ac:dyDescent="0.25">
      <c r="A34" t="s">
        <v>30</v>
      </c>
      <c r="B34">
        <f>B33+B$22</f>
        <v>350</v>
      </c>
      <c r="C34">
        <f t="shared" si="0"/>
        <v>66</v>
      </c>
      <c r="D34">
        <v>12.3</v>
      </c>
    </row>
    <row r="36" spans="1:5" x14ac:dyDescent="0.25">
      <c r="A36" t="s">
        <v>32</v>
      </c>
      <c r="B36" t="s">
        <v>20</v>
      </c>
      <c r="C36" t="s">
        <v>19</v>
      </c>
      <c r="D36" t="s">
        <v>31</v>
      </c>
    </row>
    <row r="37" spans="1:5" x14ac:dyDescent="0.25">
      <c r="A37" t="s">
        <v>21</v>
      </c>
      <c r="B37">
        <v>20</v>
      </c>
      <c r="C37">
        <v>28</v>
      </c>
      <c r="D37">
        <v>6.5</v>
      </c>
    </row>
    <row r="38" spans="1:5" x14ac:dyDescent="0.25">
      <c r="A38" t="s">
        <v>22</v>
      </c>
      <c r="B38">
        <f>B37+B$22</f>
        <v>102.5</v>
      </c>
      <c r="C38">
        <v>28</v>
      </c>
      <c r="D38">
        <v>6.5</v>
      </c>
    </row>
    <row r="39" spans="1:5" x14ac:dyDescent="0.25">
      <c r="A39" t="s">
        <v>23</v>
      </c>
      <c r="B39">
        <f>B38+B$22</f>
        <v>185</v>
      </c>
      <c r="C39">
        <v>28</v>
      </c>
      <c r="D39">
        <v>6.5</v>
      </c>
    </row>
    <row r="40" spans="1:5" x14ac:dyDescent="0.25">
      <c r="A40" t="s">
        <v>24</v>
      </c>
      <c r="B40">
        <f>B39+B$22</f>
        <v>267.5</v>
      </c>
      <c r="C40">
        <v>28</v>
      </c>
      <c r="D40">
        <v>6.5</v>
      </c>
    </row>
    <row r="42" spans="1:5" x14ac:dyDescent="0.25">
      <c r="A42" t="s">
        <v>26</v>
      </c>
      <c r="B42">
        <v>20</v>
      </c>
      <c r="C42">
        <v>52</v>
      </c>
      <c r="D42">
        <v>6.5</v>
      </c>
    </row>
    <row r="43" spans="1:5" x14ac:dyDescent="0.25">
      <c r="A43" t="s">
        <v>27</v>
      </c>
      <c r="B43">
        <f>B42+B$22</f>
        <v>102.5</v>
      </c>
      <c r="C43">
        <v>52</v>
      </c>
      <c r="D43">
        <v>6.5</v>
      </c>
    </row>
    <row r="44" spans="1:5" x14ac:dyDescent="0.25">
      <c r="A44" t="s">
        <v>28</v>
      </c>
      <c r="B44">
        <f>B43+B$22</f>
        <v>185</v>
      </c>
      <c r="C44">
        <v>52</v>
      </c>
      <c r="D44">
        <v>6.5</v>
      </c>
    </row>
    <row r="45" spans="1:5" x14ac:dyDescent="0.25">
      <c r="A45" t="s">
        <v>29</v>
      </c>
      <c r="B45">
        <f>B44+B$22</f>
        <v>267.5</v>
      </c>
      <c r="C45">
        <v>52</v>
      </c>
      <c r="D45">
        <v>6.5</v>
      </c>
    </row>
    <row r="48" spans="1:5" x14ac:dyDescent="0.25">
      <c r="A48" t="s">
        <v>39</v>
      </c>
      <c r="B48" t="s">
        <v>20</v>
      </c>
      <c r="C48" t="s">
        <v>19</v>
      </c>
      <c r="D48" t="s">
        <v>124</v>
      </c>
      <c r="E48" t="s">
        <v>125</v>
      </c>
    </row>
    <row r="49" spans="1:16" x14ac:dyDescent="0.25">
      <c r="A49" t="s">
        <v>33</v>
      </c>
      <c r="B49">
        <v>309</v>
      </c>
      <c r="C49">
        <f>(52-28)/2+28</f>
        <v>40</v>
      </c>
      <c r="D49">
        <v>35</v>
      </c>
      <c r="E49">
        <v>45</v>
      </c>
      <c r="M49" t="s">
        <v>115</v>
      </c>
    </row>
    <row r="50" spans="1:16" x14ac:dyDescent="0.25">
      <c r="I50" t="s">
        <v>112</v>
      </c>
      <c r="K50">
        <v>35</v>
      </c>
      <c r="M50" t="s">
        <v>114</v>
      </c>
      <c r="P50">
        <v>3</v>
      </c>
    </row>
    <row r="51" spans="1:16" x14ac:dyDescent="0.25">
      <c r="A51" t="s">
        <v>40</v>
      </c>
      <c r="B51" t="s">
        <v>20</v>
      </c>
      <c r="C51" t="s">
        <v>19</v>
      </c>
      <c r="D51" t="s">
        <v>31</v>
      </c>
      <c r="I51" t="s">
        <v>109</v>
      </c>
      <c r="K51">
        <v>45</v>
      </c>
      <c r="M51" t="s">
        <v>113</v>
      </c>
      <c r="P51">
        <f>3+(K51/2)</f>
        <v>25.5</v>
      </c>
    </row>
    <row r="52" spans="1:16" x14ac:dyDescent="0.25">
      <c r="A52" t="s">
        <v>119</v>
      </c>
      <c r="B52">
        <f>B49-P51</f>
        <v>283.5</v>
      </c>
      <c r="C52">
        <f>C49+P54</f>
        <v>55.5</v>
      </c>
      <c r="D52">
        <v>2.2000000000000002</v>
      </c>
      <c r="M52" t="s">
        <v>116</v>
      </c>
    </row>
    <row r="53" spans="1:16" x14ac:dyDescent="0.25">
      <c r="A53" t="s">
        <v>120</v>
      </c>
      <c r="B53">
        <f>B49+P51</f>
        <v>334.5</v>
      </c>
      <c r="C53">
        <f>C49+P54</f>
        <v>55.5</v>
      </c>
      <c r="D53">
        <v>2.2000000000000002</v>
      </c>
      <c r="I53" t="s">
        <v>110</v>
      </c>
      <c r="K53">
        <v>52</v>
      </c>
      <c r="M53" t="s">
        <v>118</v>
      </c>
      <c r="P53">
        <v>-2</v>
      </c>
    </row>
    <row r="54" spans="1:16" x14ac:dyDescent="0.25">
      <c r="A54" t="s">
        <v>121</v>
      </c>
      <c r="B54">
        <f>B49-P51</f>
        <v>283.5</v>
      </c>
      <c r="C54">
        <f>C49-P54</f>
        <v>24.5</v>
      </c>
      <c r="D54">
        <v>2.2000000000000002</v>
      </c>
      <c r="I54" t="s">
        <v>111</v>
      </c>
      <c r="K54">
        <v>30</v>
      </c>
      <c r="M54" t="s">
        <v>117</v>
      </c>
      <c r="P54">
        <f>-2+(K50/2)</f>
        <v>15.5</v>
      </c>
    </row>
    <row r="55" spans="1:16" x14ac:dyDescent="0.25">
      <c r="A55" t="s">
        <v>122</v>
      </c>
      <c r="B55">
        <f>B49+P51</f>
        <v>334.5</v>
      </c>
      <c r="C55">
        <f>C49-P54</f>
        <v>24.5</v>
      </c>
      <c r="D55">
        <v>2.2000000000000002</v>
      </c>
    </row>
    <row r="57" spans="1:16" x14ac:dyDescent="0.25">
      <c r="A57" t="s">
        <v>127</v>
      </c>
      <c r="B57" t="s">
        <v>20</v>
      </c>
      <c r="C57" t="s">
        <v>19</v>
      </c>
      <c r="D57" t="s">
        <v>31</v>
      </c>
    </row>
    <row r="58" spans="1:16" x14ac:dyDescent="0.25">
      <c r="A58" t="s">
        <v>128</v>
      </c>
      <c r="B58">
        <f>185+(267.5-185)/2</f>
        <v>226.25</v>
      </c>
      <c r="C58">
        <f>(K60-K59)/2</f>
        <v>12</v>
      </c>
      <c r="D58">
        <v>3.2</v>
      </c>
      <c r="I58" t="s">
        <v>10</v>
      </c>
      <c r="K58">
        <v>85</v>
      </c>
    </row>
    <row r="59" spans="1:16" x14ac:dyDescent="0.25">
      <c r="A59" t="s">
        <v>129</v>
      </c>
      <c r="B59">
        <f>B58+K58</f>
        <v>311.25</v>
      </c>
      <c r="C59">
        <f>(K60-K59)/2</f>
        <v>12</v>
      </c>
      <c r="D59">
        <v>3.2</v>
      </c>
      <c r="I59" t="s">
        <v>132</v>
      </c>
      <c r="K59">
        <v>56</v>
      </c>
    </row>
    <row r="60" spans="1:16" x14ac:dyDescent="0.25">
      <c r="A60" t="s">
        <v>130</v>
      </c>
      <c r="B60">
        <f>185+(267.5-185)/2</f>
        <v>226.25</v>
      </c>
      <c r="C60">
        <f>K60-C59</f>
        <v>68</v>
      </c>
      <c r="D60">
        <v>3.2</v>
      </c>
      <c r="I60" t="s">
        <v>133</v>
      </c>
      <c r="K60">
        <v>80</v>
      </c>
    </row>
    <row r="61" spans="1:16" x14ac:dyDescent="0.25">
      <c r="A61" t="s">
        <v>131</v>
      </c>
      <c r="B61">
        <f>B59</f>
        <v>311.25</v>
      </c>
      <c r="C61">
        <f>K60-C59</f>
        <v>68</v>
      </c>
      <c r="D61">
        <v>3.2</v>
      </c>
    </row>
    <row r="67" spans="1:6" x14ac:dyDescent="0.25">
      <c r="A67" s="1" t="s">
        <v>53</v>
      </c>
    </row>
    <row r="69" spans="1:6" x14ac:dyDescent="0.25">
      <c r="A69" t="s">
        <v>54</v>
      </c>
      <c r="B69" t="s">
        <v>20</v>
      </c>
      <c r="C69" t="s">
        <v>19</v>
      </c>
      <c r="D69" t="s">
        <v>31</v>
      </c>
      <c r="F69" t="s">
        <v>126</v>
      </c>
    </row>
    <row r="70" spans="1:6" x14ac:dyDescent="0.25">
      <c r="A70" t="s">
        <v>56</v>
      </c>
      <c r="B70">
        <v>20</v>
      </c>
      <c r="C70">
        <v>16</v>
      </c>
      <c r="D70">
        <v>8</v>
      </c>
    </row>
    <row r="71" spans="1:6" x14ac:dyDescent="0.25">
      <c r="A71" t="s">
        <v>55</v>
      </c>
      <c r="B71">
        <v>40</v>
      </c>
      <c r="C71">
        <v>16</v>
      </c>
      <c r="D71">
        <v>6</v>
      </c>
    </row>
    <row r="72" spans="1:6" x14ac:dyDescent="0.25">
      <c r="A72" t="s">
        <v>108</v>
      </c>
      <c r="B72">
        <v>60</v>
      </c>
      <c r="C72">
        <v>16</v>
      </c>
      <c r="D72">
        <v>6</v>
      </c>
    </row>
    <row r="74" spans="1:6" x14ac:dyDescent="0.25">
      <c r="A74" t="s">
        <v>106</v>
      </c>
      <c r="B74">
        <v>80</v>
      </c>
      <c r="C74">
        <v>16</v>
      </c>
      <c r="D74">
        <v>7</v>
      </c>
    </row>
    <row r="75" spans="1:6" x14ac:dyDescent="0.25">
      <c r="A75" t="s">
        <v>107</v>
      </c>
      <c r="B75">
        <v>100</v>
      </c>
      <c r="C75">
        <v>16</v>
      </c>
      <c r="D75">
        <v>7</v>
      </c>
    </row>
    <row r="77" spans="1:6" x14ac:dyDescent="0.25">
      <c r="A77" t="s">
        <v>140</v>
      </c>
      <c r="B77" t="s">
        <v>20</v>
      </c>
      <c r="C77" t="s">
        <v>19</v>
      </c>
      <c r="D77" t="s">
        <v>31</v>
      </c>
    </row>
    <row r="78" spans="1:6" x14ac:dyDescent="0.25">
      <c r="A78" t="s">
        <v>141</v>
      </c>
      <c r="B78">
        <v>120</v>
      </c>
      <c r="C78">
        <v>16</v>
      </c>
      <c r="D78">
        <v>3</v>
      </c>
    </row>
    <row r="79" spans="1:6" x14ac:dyDescent="0.25">
      <c r="A79" t="s">
        <v>143</v>
      </c>
      <c r="B79">
        <v>150</v>
      </c>
      <c r="C79">
        <v>16</v>
      </c>
      <c r="D79">
        <v>3</v>
      </c>
    </row>
    <row r="81" spans="1:9" x14ac:dyDescent="0.25">
      <c r="A81" t="s">
        <v>146</v>
      </c>
      <c r="B81" t="s">
        <v>20</v>
      </c>
      <c r="C81" t="s">
        <v>19</v>
      </c>
      <c r="D81" t="s">
        <v>124</v>
      </c>
      <c r="E81" t="s">
        <v>125</v>
      </c>
      <c r="F81" t="s">
        <v>142</v>
      </c>
      <c r="I81">
        <v>30</v>
      </c>
    </row>
    <row r="82" spans="1:9" x14ac:dyDescent="0.25">
      <c r="A82" t="s">
        <v>33</v>
      </c>
      <c r="B82">
        <v>135</v>
      </c>
      <c r="C82">
        <v>16</v>
      </c>
      <c r="D82">
        <v>5</v>
      </c>
      <c r="E82">
        <v>10</v>
      </c>
      <c r="F82" t="s">
        <v>144</v>
      </c>
      <c r="I82">
        <v>10</v>
      </c>
    </row>
    <row r="83" spans="1:9" x14ac:dyDescent="0.25">
      <c r="F83" t="s">
        <v>145</v>
      </c>
      <c r="I83">
        <v>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workbookViewId="0">
      <selection activeCell="E29" sqref="E29"/>
    </sheetView>
  </sheetViews>
  <sheetFormatPr defaultRowHeight="15" x14ac:dyDescent="0.25"/>
  <sheetData>
    <row r="1" spans="1:5" ht="15.75" x14ac:dyDescent="0.25">
      <c r="A1" s="4" t="s">
        <v>50</v>
      </c>
    </row>
    <row r="2" spans="1:5" ht="15.75" x14ac:dyDescent="0.25">
      <c r="A2" s="4"/>
    </row>
    <row r="3" spans="1:5" x14ac:dyDescent="0.25">
      <c r="A3" t="s">
        <v>123</v>
      </c>
      <c r="B3" t="s">
        <v>148</v>
      </c>
    </row>
    <row r="4" spans="1:5" ht="15.75" x14ac:dyDescent="0.25">
      <c r="A4" s="4"/>
    </row>
    <row r="6" spans="1:5" x14ac:dyDescent="0.25">
      <c r="A6" s="1" t="s">
        <v>48</v>
      </c>
    </row>
    <row r="7" spans="1:5" x14ac:dyDescent="0.25">
      <c r="A7" t="s">
        <v>42</v>
      </c>
      <c r="B7" t="s">
        <v>43</v>
      </c>
      <c r="C7" t="s">
        <v>45</v>
      </c>
      <c r="D7" t="s">
        <v>44</v>
      </c>
    </row>
    <row r="8" spans="1:5" x14ac:dyDescent="0.25">
      <c r="A8">
        <v>80</v>
      </c>
      <c r="B8">
        <v>40</v>
      </c>
      <c r="C8">
        <v>372</v>
      </c>
      <c r="D8">
        <v>40</v>
      </c>
    </row>
    <row r="10" spans="1:5" x14ac:dyDescent="0.25">
      <c r="A10" t="s">
        <v>51</v>
      </c>
    </row>
    <row r="11" spans="1:5" x14ac:dyDescent="0.25">
      <c r="A11" t="s">
        <v>138</v>
      </c>
    </row>
    <row r="12" spans="1:5" x14ac:dyDescent="0.25">
      <c r="B12" t="s">
        <v>42</v>
      </c>
      <c r="C12" t="s">
        <v>10</v>
      </c>
      <c r="D12" t="s">
        <v>20</v>
      </c>
      <c r="E12" t="s">
        <v>19</v>
      </c>
    </row>
    <row r="13" spans="1:5" x14ac:dyDescent="0.25">
      <c r="A13" t="s">
        <v>134</v>
      </c>
      <c r="B13">
        <v>1.5</v>
      </c>
      <c r="C13">
        <v>15</v>
      </c>
      <c r="D13">
        <v>10</v>
      </c>
      <c r="E13">
        <v>20</v>
      </c>
    </row>
    <row r="14" spans="1:5" x14ac:dyDescent="0.25">
      <c r="A14" t="s">
        <v>135</v>
      </c>
      <c r="B14">
        <v>1.5</v>
      </c>
      <c r="C14">
        <v>15</v>
      </c>
      <c r="D14">
        <f>D13+4</f>
        <v>14</v>
      </c>
      <c r="E14">
        <v>20</v>
      </c>
    </row>
    <row r="15" spans="1:5" x14ac:dyDescent="0.25">
      <c r="A15" t="s">
        <v>137</v>
      </c>
      <c r="B15">
        <v>1.5</v>
      </c>
      <c r="C15">
        <v>15</v>
      </c>
      <c r="D15">
        <f>D14+4</f>
        <v>18</v>
      </c>
      <c r="E15">
        <v>20</v>
      </c>
    </row>
    <row r="16" spans="1:5" x14ac:dyDescent="0.25">
      <c r="A16" t="s">
        <v>136</v>
      </c>
      <c r="B16">
        <v>1.5</v>
      </c>
      <c r="C16">
        <v>15</v>
      </c>
      <c r="D16">
        <f>D15+4</f>
        <v>22</v>
      </c>
      <c r="E16">
        <v>20</v>
      </c>
    </row>
    <row r="19" spans="1:5" x14ac:dyDescent="0.25">
      <c r="A19" t="s">
        <v>139</v>
      </c>
    </row>
    <row r="20" spans="1:5" x14ac:dyDescent="0.25">
      <c r="B20" t="s">
        <v>42</v>
      </c>
      <c r="C20" t="s">
        <v>10</v>
      </c>
      <c r="D20" t="s">
        <v>20</v>
      </c>
      <c r="E20" t="s">
        <v>19</v>
      </c>
    </row>
    <row r="21" spans="1:5" x14ac:dyDescent="0.25">
      <c r="A21" t="s">
        <v>134</v>
      </c>
      <c r="B21">
        <v>1.5</v>
      </c>
      <c r="C21">
        <v>15</v>
      </c>
      <c r="D21">
        <f>80-10</f>
        <v>70</v>
      </c>
      <c r="E21">
        <v>20</v>
      </c>
    </row>
    <row r="22" spans="1:5" x14ac:dyDescent="0.25">
      <c r="A22" t="s">
        <v>135</v>
      </c>
      <c r="B22">
        <v>1.5</v>
      </c>
      <c r="C22">
        <v>15</v>
      </c>
      <c r="D22">
        <f>D21-4</f>
        <v>66</v>
      </c>
      <c r="E22">
        <v>20</v>
      </c>
    </row>
    <row r="23" spans="1:5" x14ac:dyDescent="0.25">
      <c r="A23" t="s">
        <v>137</v>
      </c>
      <c r="B23">
        <v>1.5</v>
      </c>
      <c r="C23">
        <v>15</v>
      </c>
      <c r="D23">
        <f t="shared" ref="D23:D24" si="0">D22-4</f>
        <v>62</v>
      </c>
      <c r="E23">
        <v>20</v>
      </c>
    </row>
    <row r="24" spans="1:5" x14ac:dyDescent="0.25">
      <c r="A24" t="s">
        <v>136</v>
      </c>
      <c r="B24">
        <v>1.5</v>
      </c>
      <c r="C24">
        <v>15</v>
      </c>
      <c r="D24">
        <f t="shared" si="0"/>
        <v>58</v>
      </c>
      <c r="E24">
        <v>20</v>
      </c>
    </row>
    <row r="27" spans="1:5" x14ac:dyDescent="0.25">
      <c r="B27">
        <v>200</v>
      </c>
    </row>
    <row r="28" spans="1:5" x14ac:dyDescent="0.25">
      <c r="B28">
        <v>5</v>
      </c>
    </row>
    <row r="29" spans="1:5" x14ac:dyDescent="0.25">
      <c r="B29">
        <v>10</v>
      </c>
    </row>
    <row r="30" spans="1:5" x14ac:dyDescent="0.25">
      <c r="B30">
        <v>1.75</v>
      </c>
    </row>
    <row r="31" spans="1:5" x14ac:dyDescent="0.25">
      <c r="B31">
        <f>B30*B29</f>
        <v>17.5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J14" sqref="J14"/>
    </sheetView>
  </sheetViews>
  <sheetFormatPr defaultRowHeight="15" x14ac:dyDescent="0.25"/>
  <sheetData>
    <row r="1" spans="1:3" x14ac:dyDescent="0.25">
      <c r="A1" t="s">
        <v>57</v>
      </c>
    </row>
    <row r="3" spans="1:3" x14ac:dyDescent="0.25">
      <c r="A3" t="s">
        <v>58</v>
      </c>
    </row>
    <row r="4" spans="1:3" x14ac:dyDescent="0.25">
      <c r="B4">
        <v>2</v>
      </c>
    </row>
    <row r="6" spans="1:3" x14ac:dyDescent="0.25">
      <c r="A6" t="s">
        <v>59</v>
      </c>
    </row>
    <row r="7" spans="1:3" x14ac:dyDescent="0.25">
      <c r="B7">
        <v>5</v>
      </c>
    </row>
    <row r="9" spans="1:3" x14ac:dyDescent="0.25">
      <c r="A9" t="s">
        <v>7</v>
      </c>
    </row>
    <row r="10" spans="1:3" x14ac:dyDescent="0.25">
      <c r="B10">
        <v>11</v>
      </c>
      <c r="C10" t="s">
        <v>60</v>
      </c>
    </row>
    <row r="11" spans="1:3" x14ac:dyDescent="0.25">
      <c r="B11">
        <v>6</v>
      </c>
      <c r="C11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3"/>
  <sheetViews>
    <sheetView workbookViewId="0"/>
  </sheetViews>
  <sheetFormatPr defaultRowHeight="15" x14ac:dyDescent="0.25"/>
  <cols>
    <col min="2" max="2" width="16.7109375" customWidth="1"/>
  </cols>
  <sheetData>
    <row r="1" spans="1:8" x14ac:dyDescent="0.25">
      <c r="A1" s="1" t="s">
        <v>62</v>
      </c>
    </row>
    <row r="2" spans="1:8" x14ac:dyDescent="0.25">
      <c r="A2" s="1"/>
    </row>
    <row r="3" spans="1:8" x14ac:dyDescent="0.25">
      <c r="A3" s="1" t="s">
        <v>58</v>
      </c>
    </row>
    <row r="4" spans="1:8" x14ac:dyDescent="0.25">
      <c r="A4" t="s">
        <v>178</v>
      </c>
      <c r="D4" t="s">
        <v>149</v>
      </c>
      <c r="F4" t="s">
        <v>163</v>
      </c>
    </row>
    <row r="5" spans="1:8" x14ac:dyDescent="0.25">
      <c r="B5" t="s">
        <v>63</v>
      </c>
      <c r="C5" t="s">
        <v>64</v>
      </c>
      <c r="D5" t="s">
        <v>65</v>
      </c>
      <c r="F5">
        <v>17</v>
      </c>
      <c r="G5" t="s">
        <v>165</v>
      </c>
      <c r="H5" t="s">
        <v>167</v>
      </c>
    </row>
    <row r="6" spans="1:8" x14ac:dyDescent="0.25">
      <c r="B6" t="s">
        <v>66</v>
      </c>
      <c r="C6" t="s">
        <v>67</v>
      </c>
      <c r="D6" t="s">
        <v>68</v>
      </c>
      <c r="E6" t="s">
        <v>104</v>
      </c>
      <c r="F6">
        <v>14</v>
      </c>
      <c r="G6" t="s">
        <v>165</v>
      </c>
      <c r="H6" t="s">
        <v>167</v>
      </c>
    </row>
    <row r="7" spans="1:8" x14ac:dyDescent="0.25">
      <c r="B7" t="s">
        <v>154</v>
      </c>
      <c r="C7" t="s">
        <v>155</v>
      </c>
      <c r="H7" t="s">
        <v>167</v>
      </c>
    </row>
    <row r="8" spans="1:8" x14ac:dyDescent="0.25">
      <c r="B8" t="s">
        <v>151</v>
      </c>
      <c r="C8" t="s">
        <v>151</v>
      </c>
      <c r="H8" t="s">
        <v>167</v>
      </c>
    </row>
    <row r="10" spans="1:8" x14ac:dyDescent="0.25">
      <c r="C10" t="s">
        <v>150</v>
      </c>
      <c r="D10" t="s">
        <v>179</v>
      </c>
      <c r="E10" t="s">
        <v>180</v>
      </c>
      <c r="F10" t="s">
        <v>164</v>
      </c>
    </row>
    <row r="11" spans="1:8" x14ac:dyDescent="0.25">
      <c r="A11" s="1" t="s">
        <v>69</v>
      </c>
      <c r="B11" t="s">
        <v>151</v>
      </c>
      <c r="C11">
        <v>1</v>
      </c>
      <c r="H11" t="s">
        <v>167</v>
      </c>
    </row>
    <row r="12" spans="1:8" x14ac:dyDescent="0.25">
      <c r="B12" t="s">
        <v>152</v>
      </c>
      <c r="C12">
        <v>2</v>
      </c>
    </row>
    <row r="13" spans="1:8" x14ac:dyDescent="0.25">
      <c r="B13" t="s">
        <v>100</v>
      </c>
      <c r="C13">
        <v>3</v>
      </c>
      <c r="D13" t="s">
        <v>72</v>
      </c>
      <c r="E13" t="s">
        <v>73</v>
      </c>
      <c r="F13">
        <v>20</v>
      </c>
      <c r="G13" t="s">
        <v>165</v>
      </c>
      <c r="H13" t="s">
        <v>167</v>
      </c>
    </row>
    <row r="14" spans="1:8" x14ac:dyDescent="0.25">
      <c r="B14" t="s">
        <v>63</v>
      </c>
      <c r="C14">
        <v>4</v>
      </c>
      <c r="D14" t="s">
        <v>70</v>
      </c>
      <c r="E14" t="s">
        <v>71</v>
      </c>
      <c r="F14">
        <v>13</v>
      </c>
      <c r="G14" t="s">
        <v>165</v>
      </c>
      <c r="H14" t="s">
        <v>167</v>
      </c>
    </row>
    <row r="15" spans="1:8" x14ac:dyDescent="0.25">
      <c r="B15" t="s">
        <v>101</v>
      </c>
      <c r="C15">
        <v>5</v>
      </c>
      <c r="D15" t="s">
        <v>77</v>
      </c>
      <c r="E15" t="s">
        <v>78</v>
      </c>
      <c r="F15">
        <v>24</v>
      </c>
      <c r="G15" t="s">
        <v>165</v>
      </c>
      <c r="H15" t="s">
        <v>167</v>
      </c>
    </row>
    <row r="16" spans="1:8" x14ac:dyDescent="0.25">
      <c r="B16" t="s">
        <v>102</v>
      </c>
      <c r="C16">
        <v>6</v>
      </c>
      <c r="D16" t="s">
        <v>96</v>
      </c>
      <c r="E16" t="s">
        <v>97</v>
      </c>
      <c r="F16">
        <v>26</v>
      </c>
      <c r="G16" t="s">
        <v>165</v>
      </c>
      <c r="H16" t="s">
        <v>167</v>
      </c>
    </row>
    <row r="17" spans="1:8" x14ac:dyDescent="0.25">
      <c r="B17" t="s">
        <v>74</v>
      </c>
      <c r="C17">
        <v>7</v>
      </c>
      <c r="D17" t="s">
        <v>103</v>
      </c>
      <c r="E17" t="s">
        <v>75</v>
      </c>
      <c r="F17">
        <v>21</v>
      </c>
      <c r="G17" t="s">
        <v>165</v>
      </c>
      <c r="H17" t="s">
        <v>167</v>
      </c>
    </row>
    <row r="18" spans="1:8" x14ac:dyDescent="0.25">
      <c r="B18" t="s">
        <v>153</v>
      </c>
      <c r="C18">
        <v>8</v>
      </c>
      <c r="D18" t="s">
        <v>155</v>
      </c>
      <c r="H18" t="s">
        <v>167</v>
      </c>
    </row>
    <row r="21" spans="1:8" x14ac:dyDescent="0.25">
      <c r="A21" s="1" t="s">
        <v>55</v>
      </c>
      <c r="B21" t="s">
        <v>159</v>
      </c>
      <c r="C21" t="s">
        <v>156</v>
      </c>
      <c r="D21" t="s">
        <v>157</v>
      </c>
      <c r="E21" t="s">
        <v>90</v>
      </c>
      <c r="F21">
        <v>22</v>
      </c>
      <c r="G21" t="s">
        <v>165</v>
      </c>
      <c r="H21" t="s">
        <v>167</v>
      </c>
    </row>
    <row r="22" spans="1:8" x14ac:dyDescent="0.25">
      <c r="B22" t="s">
        <v>158</v>
      </c>
      <c r="C22" s="5" t="s">
        <v>161</v>
      </c>
      <c r="H22" t="s">
        <v>167</v>
      </c>
    </row>
    <row r="23" spans="1:8" x14ac:dyDescent="0.25">
      <c r="B23" t="s">
        <v>160</v>
      </c>
      <c r="C23" t="s">
        <v>151</v>
      </c>
      <c r="H23" t="s">
        <v>167</v>
      </c>
    </row>
    <row r="25" spans="1:8" x14ac:dyDescent="0.25">
      <c r="A25" s="1" t="s">
        <v>76</v>
      </c>
      <c r="D25" t="s">
        <v>162</v>
      </c>
      <c r="E25" t="s">
        <v>163</v>
      </c>
    </row>
    <row r="26" spans="1:8" x14ac:dyDescent="0.25">
      <c r="A26" s="1" t="s">
        <v>20</v>
      </c>
      <c r="B26">
        <v>1</v>
      </c>
      <c r="C26" t="s">
        <v>81</v>
      </c>
      <c r="D26" t="s">
        <v>82</v>
      </c>
      <c r="E26">
        <v>24</v>
      </c>
      <c r="G26" t="s">
        <v>181</v>
      </c>
      <c r="H26" t="s">
        <v>167</v>
      </c>
    </row>
    <row r="27" spans="1:8" x14ac:dyDescent="0.25">
      <c r="B27">
        <v>2</v>
      </c>
      <c r="C27" t="s">
        <v>79</v>
      </c>
      <c r="D27" t="s">
        <v>80</v>
      </c>
      <c r="E27">
        <v>26</v>
      </c>
      <c r="G27" t="s">
        <v>182</v>
      </c>
      <c r="H27" t="s">
        <v>167</v>
      </c>
    </row>
    <row r="28" spans="1:8" x14ac:dyDescent="0.25">
      <c r="A28" s="1" t="s">
        <v>19</v>
      </c>
      <c r="B28" s="5" t="s">
        <v>183</v>
      </c>
      <c r="C28" t="s">
        <v>95</v>
      </c>
      <c r="D28" t="s">
        <v>83</v>
      </c>
      <c r="E28">
        <v>23</v>
      </c>
      <c r="H28" t="s">
        <v>167</v>
      </c>
    </row>
    <row r="29" spans="1:8" x14ac:dyDescent="0.25">
      <c r="B29" s="5" t="s">
        <v>184</v>
      </c>
      <c r="C29" t="s">
        <v>84</v>
      </c>
      <c r="D29" t="s">
        <v>85</v>
      </c>
      <c r="E29">
        <v>22</v>
      </c>
      <c r="H29" t="s">
        <v>167</v>
      </c>
    </row>
    <row r="30" spans="1:8" x14ac:dyDescent="0.25">
      <c r="B30" s="5" t="s">
        <v>185</v>
      </c>
      <c r="C30" t="s">
        <v>86</v>
      </c>
      <c r="D30" t="s">
        <v>87</v>
      </c>
      <c r="E30">
        <v>21</v>
      </c>
      <c r="H30" t="s">
        <v>167</v>
      </c>
    </row>
    <row r="31" spans="1:8" x14ac:dyDescent="0.25">
      <c r="B31" s="5" t="s">
        <v>186</v>
      </c>
      <c r="C31" t="s">
        <v>88</v>
      </c>
      <c r="D31" t="s">
        <v>89</v>
      </c>
      <c r="E31">
        <v>20</v>
      </c>
      <c r="H31" t="s">
        <v>167</v>
      </c>
    </row>
    <row r="32" spans="1:8" x14ac:dyDescent="0.25">
      <c r="B32" t="s">
        <v>187</v>
      </c>
      <c r="C32" t="s">
        <v>91</v>
      </c>
      <c r="D32" t="s">
        <v>92</v>
      </c>
      <c r="E32">
        <v>19</v>
      </c>
      <c r="H32" t="s">
        <v>167</v>
      </c>
    </row>
    <row r="33" spans="1:8" x14ac:dyDescent="0.25">
      <c r="B33" t="s">
        <v>188</v>
      </c>
      <c r="C33" t="s">
        <v>93</v>
      </c>
      <c r="D33" t="s">
        <v>94</v>
      </c>
      <c r="E33">
        <v>18</v>
      </c>
      <c r="H33" t="s">
        <v>167</v>
      </c>
    </row>
    <row r="35" spans="1:8" x14ac:dyDescent="0.25">
      <c r="A35" s="1" t="s">
        <v>166</v>
      </c>
      <c r="B35" t="s">
        <v>175</v>
      </c>
      <c r="E35" t="s">
        <v>163</v>
      </c>
    </row>
    <row r="36" spans="1:8" x14ac:dyDescent="0.25">
      <c r="B36">
        <v>1</v>
      </c>
      <c r="E36">
        <v>1</v>
      </c>
      <c r="F36" t="s">
        <v>167</v>
      </c>
    </row>
    <row r="37" spans="1:8" x14ac:dyDescent="0.25">
      <c r="B37">
        <v>2</v>
      </c>
      <c r="E37">
        <v>2</v>
      </c>
      <c r="F37" t="s">
        <v>167</v>
      </c>
    </row>
    <row r="38" spans="1:8" x14ac:dyDescent="0.25">
      <c r="B38">
        <v>3</v>
      </c>
      <c r="E38">
        <v>3</v>
      </c>
      <c r="F38" t="s">
        <v>167</v>
      </c>
    </row>
    <row r="39" spans="1:8" x14ac:dyDescent="0.25">
      <c r="B39">
        <v>4</v>
      </c>
      <c r="E39">
        <v>4</v>
      </c>
      <c r="F39" t="s">
        <v>167</v>
      </c>
    </row>
    <row r="40" spans="1:8" x14ac:dyDescent="0.25">
      <c r="B40">
        <v>5</v>
      </c>
      <c r="E40">
        <v>5</v>
      </c>
      <c r="F40" t="s">
        <v>167</v>
      </c>
    </row>
    <row r="41" spans="1:8" x14ac:dyDescent="0.25">
      <c r="B41">
        <v>6</v>
      </c>
      <c r="E41">
        <v>6</v>
      </c>
      <c r="F41" t="s">
        <v>167</v>
      </c>
    </row>
    <row r="42" spans="1:8" x14ac:dyDescent="0.25">
      <c r="B42">
        <v>7</v>
      </c>
      <c r="E42">
        <v>7</v>
      </c>
      <c r="F42" t="s">
        <v>167</v>
      </c>
    </row>
    <row r="43" spans="1:8" x14ac:dyDescent="0.25">
      <c r="B43">
        <v>8</v>
      </c>
      <c r="E43">
        <v>8</v>
      </c>
      <c r="F43" t="s">
        <v>167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Items</vt:lpstr>
      <vt:lpstr>C Enclosure</vt:lpstr>
      <vt:lpstr>U Enclosure</vt:lpstr>
      <vt:lpstr>Sheet3</vt:lpstr>
      <vt:lpstr>PinUsage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2023-07-02T08:55:52Z</dcterms:modified>
</cp:coreProperties>
</file>