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el Berglund\Desktop\SAMOTHRACE\FINAL TABLES\Samothrace by Rachel\"/>
    </mc:Choice>
  </mc:AlternateContent>
  <bookViews>
    <workbookView xWindow="0" yWindow="0" windowWidth="14380" windowHeight="4420" firstSheet="3" activeTab="9"/>
  </bookViews>
  <sheets>
    <sheet name="Altar Court" sheetId="1" r:id="rId1"/>
    <sheet name="Hall of Coral Dancers" sheetId="2" r:id="rId2"/>
    <sheet name="Heiron" sheetId="3" r:id="rId3"/>
    <sheet name="Milesian Lady" sheetId="4" r:id="rId4"/>
    <sheet name="Miscellaneous" sheetId="11" r:id="rId5"/>
    <sheet name="Phillip V" sheetId="10" r:id="rId6"/>
    <sheet name="Phillip and Alexander" sheetId="5" r:id="rId7"/>
    <sheet name="Propylon" sheetId="6" r:id="rId8"/>
    <sheet name="Rotunda" sheetId="7" r:id="rId9"/>
    <sheet name="Stoa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6" l="1"/>
  <c r="W25" i="6"/>
  <c r="W26" i="6"/>
  <c r="U11" i="11" l="1"/>
  <c r="V11" i="11" s="1"/>
  <c r="Q17" i="5" l="1"/>
  <c r="Q7" i="5" l="1"/>
  <c r="Q6" i="5"/>
  <c r="Q5" i="5"/>
  <c r="Q4" i="5"/>
  <c r="Q3" i="5"/>
  <c r="Q2" i="5"/>
  <c r="M3" i="6" l="1"/>
  <c r="W30" i="6" l="1"/>
  <c r="W13" i="7" l="1"/>
  <c r="U27" i="7"/>
  <c r="W27" i="7" s="1"/>
  <c r="W57" i="6" l="1"/>
  <c r="W29" i="6"/>
  <c r="W49" i="6"/>
  <c r="W44" i="6"/>
  <c r="W45" i="6"/>
  <c r="W22" i="7"/>
  <c r="U12" i="7"/>
  <c r="W12" i="7" s="1"/>
  <c r="U17" i="7"/>
  <c r="W17" i="7" s="1"/>
  <c r="M32" i="4" l="1"/>
  <c r="M28" i="6"/>
  <c r="U9" i="11" l="1"/>
  <c r="V9" i="11" s="1"/>
  <c r="U8" i="11"/>
  <c r="V8" i="11" s="1"/>
  <c r="U7" i="11"/>
  <c r="V7" i="11" s="1"/>
  <c r="U6" i="11"/>
  <c r="V6" i="11" s="1"/>
  <c r="U5" i="11"/>
  <c r="V5" i="11" s="1"/>
  <c r="W35" i="7" l="1"/>
  <c r="W34" i="7"/>
  <c r="U33" i="7"/>
  <c r="W33" i="7" s="1"/>
  <c r="U32" i="7"/>
  <c r="W32" i="7" s="1"/>
  <c r="U31" i="7"/>
  <c r="W31" i="7" s="1"/>
  <c r="U30" i="7"/>
  <c r="W30" i="7" s="1"/>
  <c r="U29" i="7"/>
  <c r="W29" i="7" s="1"/>
  <c r="U24" i="7"/>
  <c r="W24" i="7" s="1"/>
  <c r="U23" i="7"/>
  <c r="W23" i="7" s="1"/>
  <c r="U21" i="7"/>
  <c r="W21" i="7" s="1"/>
  <c r="U20" i="7"/>
  <c r="W20" i="7" s="1"/>
  <c r="U19" i="7"/>
  <c r="W19" i="7" s="1"/>
  <c r="U18" i="7"/>
  <c r="W18" i="7" s="1"/>
  <c r="U26" i="7"/>
  <c r="W26" i="7" s="1"/>
  <c r="U25" i="7"/>
  <c r="W25" i="7" s="1"/>
  <c r="U15" i="7"/>
  <c r="W15" i="7" s="1"/>
  <c r="U14" i="7"/>
  <c r="W14" i="7" s="1"/>
  <c r="U11" i="7"/>
  <c r="W11" i="7" s="1"/>
  <c r="U28" i="7"/>
  <c r="W28" i="7" s="1"/>
  <c r="U10" i="7"/>
  <c r="W10" i="7" s="1"/>
  <c r="U9" i="7"/>
  <c r="W9" i="7" s="1"/>
  <c r="U8" i="7"/>
  <c r="W8" i="7" s="1"/>
  <c r="U7" i="7"/>
  <c r="W7" i="7" s="1"/>
  <c r="U6" i="7"/>
  <c r="W6" i="7" s="1"/>
  <c r="U5" i="7"/>
  <c r="W5" i="7" s="1"/>
  <c r="U4" i="7"/>
  <c r="W4" i="7" s="1"/>
  <c r="U3" i="7"/>
  <c r="W3" i="7" s="1"/>
  <c r="U2" i="7"/>
  <c r="W2" i="7" s="1"/>
  <c r="W43" i="6"/>
  <c r="W41" i="6"/>
  <c r="W40" i="6"/>
  <c r="W37" i="6"/>
  <c r="W39" i="6"/>
  <c r="W36" i="6"/>
  <c r="W31" i="6"/>
  <c r="W35" i="6"/>
  <c r="W34" i="6"/>
  <c r="W28" i="6"/>
  <c r="W33" i="6"/>
  <c r="W27" i="6"/>
  <c r="W23" i="6"/>
  <c r="W22" i="6"/>
  <c r="W21" i="6"/>
  <c r="W20" i="6"/>
  <c r="W19" i="6"/>
  <c r="W18" i="6"/>
  <c r="W17" i="6"/>
  <c r="W16" i="6"/>
  <c r="W14" i="6"/>
  <c r="W13" i="6"/>
  <c r="W12" i="6"/>
  <c r="W11" i="6"/>
  <c r="U56" i="6"/>
  <c r="W56" i="6" s="1"/>
  <c r="W10" i="6"/>
  <c r="W9" i="6"/>
  <c r="W8" i="6"/>
  <c r="W7" i="6"/>
  <c r="W6" i="6"/>
  <c r="W5" i="6"/>
  <c r="W4" i="6"/>
  <c r="U4" i="11"/>
  <c r="V4" i="11" s="1"/>
  <c r="U3" i="11"/>
  <c r="V3" i="11" s="1"/>
  <c r="U41" i="4"/>
  <c r="U40" i="4"/>
  <c r="U39" i="4"/>
  <c r="U38" i="4"/>
  <c r="U37" i="4"/>
  <c r="U36" i="4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28" i="4"/>
  <c r="V28" i="4" s="1"/>
  <c r="U11" i="4"/>
  <c r="V11" i="4" s="1"/>
  <c r="U26" i="4"/>
  <c r="V26" i="4" s="1"/>
  <c r="U4" i="4"/>
  <c r="V4" i="4" s="1"/>
  <c r="U34" i="4"/>
  <c r="V34" i="4" s="1"/>
  <c r="U12" i="4"/>
  <c r="V12" i="4" s="1"/>
  <c r="U10" i="4"/>
  <c r="V10" i="4" s="1"/>
  <c r="U25" i="4"/>
  <c r="V25" i="4" s="1"/>
  <c r="U13" i="4"/>
  <c r="V13" i="4" s="1"/>
  <c r="U33" i="4"/>
  <c r="V33" i="4" s="1"/>
  <c r="U9" i="4"/>
  <c r="V9" i="4" s="1"/>
  <c r="U8" i="4"/>
  <c r="V8" i="4" s="1"/>
  <c r="U7" i="4"/>
  <c r="V7" i="4" s="1"/>
  <c r="U6" i="4"/>
  <c r="V6" i="4" s="1"/>
  <c r="U5" i="4"/>
  <c r="V5" i="4" s="1"/>
  <c r="U22" i="4"/>
  <c r="V22" i="4" s="1"/>
  <c r="U2" i="4"/>
  <c r="V2" i="4" s="1"/>
  <c r="U32" i="4"/>
  <c r="V32" i="4" s="1"/>
  <c r="U11" i="2"/>
  <c r="V11" i="2" s="1"/>
  <c r="U10" i="2"/>
  <c r="V10" i="2" s="1"/>
  <c r="U9" i="2"/>
  <c r="V9" i="2" s="1"/>
  <c r="U7" i="2"/>
  <c r="V7" i="2" s="1"/>
  <c r="U6" i="2"/>
  <c r="V6" i="2" s="1"/>
  <c r="U5" i="2"/>
  <c r="V5" i="2" s="1"/>
  <c r="U4" i="2"/>
  <c r="V4" i="2" s="1"/>
  <c r="U3" i="2"/>
  <c r="V3" i="2" s="1"/>
  <c r="A3" i="2" l="1"/>
  <c r="A7" i="2"/>
  <c r="S13" i="3" l="1"/>
  <c r="S4" i="3"/>
  <c r="S3" i="3"/>
  <c r="P6" i="1"/>
  <c r="S13" i="1"/>
  <c r="S14" i="1"/>
  <c r="S5" i="1"/>
  <c r="S6" i="1"/>
  <c r="S9" i="1"/>
  <c r="S12" i="1"/>
  <c r="P3" i="6" l="1"/>
  <c r="R3" i="6" s="1"/>
  <c r="W3" i="6" s="1"/>
</calcChain>
</file>

<file path=xl/sharedStrings.xml><?xml version="1.0" encoding="utf-8"?>
<sst xmlns="http://schemas.openxmlformats.org/spreadsheetml/2006/main" count="1291" uniqueCount="345">
  <si>
    <t>Number</t>
  </si>
  <si>
    <t>Block Type</t>
  </si>
  <si>
    <t>Lewis Type</t>
  </si>
  <si>
    <t>Slant</t>
  </si>
  <si>
    <t>Depth</t>
  </si>
  <si>
    <t>Width</t>
  </si>
  <si>
    <t>Lenth at Base</t>
  </si>
  <si>
    <t>Height</t>
  </si>
  <si>
    <t>Volume, Lewis</t>
  </si>
  <si>
    <t>Volume, Block</t>
  </si>
  <si>
    <t>Mass of Block</t>
  </si>
  <si>
    <t>Notes on Volume/Shape</t>
  </si>
  <si>
    <t>Published/Measured</t>
  </si>
  <si>
    <t>T178</t>
  </si>
  <si>
    <t>T42</t>
  </si>
  <si>
    <t>T91A?</t>
  </si>
  <si>
    <t>T213</t>
  </si>
  <si>
    <t>T103</t>
  </si>
  <si>
    <t>T167</t>
  </si>
  <si>
    <t>T174</t>
  </si>
  <si>
    <t>T94</t>
  </si>
  <si>
    <t>T162</t>
  </si>
  <si>
    <t>frieze (Doric)</t>
  </si>
  <si>
    <t>geison</t>
  </si>
  <si>
    <t>column drum (fluted)</t>
  </si>
  <si>
    <t>column drum</t>
  </si>
  <si>
    <t>tympanum</t>
  </si>
  <si>
    <t>Wedge</t>
  </si>
  <si>
    <t>Single</t>
  </si>
  <si>
    <t>not measured</t>
  </si>
  <si>
    <t>T79</t>
  </si>
  <si>
    <t>T100</t>
  </si>
  <si>
    <t>T97</t>
  </si>
  <si>
    <t>T85</t>
  </si>
  <si>
    <t>T98A</t>
  </si>
  <si>
    <t>T142</t>
  </si>
  <si>
    <t>T143</t>
  </si>
  <si>
    <t>T144</t>
  </si>
  <si>
    <t>T146</t>
  </si>
  <si>
    <t>T112</t>
  </si>
  <si>
    <t>T124</t>
  </si>
  <si>
    <t>epistyle (Doric)</t>
  </si>
  <si>
    <t>Single?</t>
  </si>
  <si>
    <t>not measurable</t>
  </si>
  <si>
    <t>column drum (Doric)</t>
  </si>
  <si>
    <t>sima</t>
  </si>
  <si>
    <t>Aylward #</t>
  </si>
  <si>
    <t>drum A</t>
  </si>
  <si>
    <t>drum B</t>
  </si>
  <si>
    <t>drum C</t>
  </si>
  <si>
    <t>unknown</t>
  </si>
  <si>
    <t>C-21</t>
  </si>
  <si>
    <t>C-?</t>
  </si>
  <si>
    <t>C-10</t>
  </si>
  <si>
    <t>G-27</t>
  </si>
  <si>
    <t>G-28</t>
  </si>
  <si>
    <t>G-55</t>
  </si>
  <si>
    <t>W-1</t>
  </si>
  <si>
    <t>W-?</t>
  </si>
  <si>
    <t>W-21</t>
  </si>
  <si>
    <t>Z-3</t>
  </si>
  <si>
    <t>Z-11</t>
  </si>
  <si>
    <t>U-2</t>
  </si>
  <si>
    <t>M-42</t>
  </si>
  <si>
    <t>Z-25</t>
  </si>
  <si>
    <t>U-29</t>
  </si>
  <si>
    <t>U-27</t>
  </si>
  <si>
    <t>U-7</t>
  </si>
  <si>
    <t>W-19</t>
  </si>
  <si>
    <t>W-16</t>
  </si>
  <si>
    <t>M-47</t>
  </si>
  <si>
    <t>Z-28</t>
  </si>
  <si>
    <t>epistyle</t>
  </si>
  <si>
    <t>epistyle (inscribed)</t>
  </si>
  <si>
    <t>pier (with engaged Corinthian capital)</t>
  </si>
  <si>
    <t>epikranitis</t>
  </si>
  <si>
    <t>wall block</t>
  </si>
  <si>
    <t>parapet</t>
  </si>
  <si>
    <t>Double</t>
  </si>
  <si>
    <t>anta</t>
  </si>
  <si>
    <t>lewis A</t>
  </si>
  <si>
    <t>lewis B</t>
  </si>
  <si>
    <t>lewis C</t>
  </si>
  <si>
    <t>lewis D</t>
  </si>
  <si>
    <t>lewis E</t>
  </si>
  <si>
    <t>A</t>
  </si>
  <si>
    <t>B</t>
  </si>
  <si>
    <t>C</t>
  </si>
  <si>
    <t>D</t>
  </si>
  <si>
    <t>E</t>
  </si>
  <si>
    <t>G</t>
  </si>
  <si>
    <t>0.557 and 0.802</t>
  </si>
  <si>
    <t>???</t>
  </si>
  <si>
    <t>M176</t>
  </si>
  <si>
    <t>M40</t>
  </si>
  <si>
    <t>M-2</t>
  </si>
  <si>
    <t>M-1</t>
  </si>
  <si>
    <t>M-4?</t>
  </si>
  <si>
    <t>M-5</t>
  </si>
  <si>
    <t>O1.103</t>
  </si>
  <si>
    <t>O2.23</t>
  </si>
  <si>
    <t>L41? mentioned in book</t>
  </si>
  <si>
    <t>frieze (Doric, one triglyph, two metopes)</t>
  </si>
  <si>
    <t>averaged width, cylinder calculation</t>
  </si>
  <si>
    <t>width doubled b/c of lewis placement</t>
  </si>
  <si>
    <t>wall epistyle</t>
  </si>
  <si>
    <t>capital (Doric)</t>
  </si>
  <si>
    <t>epikranitis (corner)?</t>
  </si>
  <si>
    <t>epikranitis (corner)</t>
  </si>
  <si>
    <t>tympanum 128</t>
  </si>
  <si>
    <t>anta 4</t>
  </si>
  <si>
    <t>anta 3</t>
  </si>
  <si>
    <t>hieron anta 407</t>
  </si>
  <si>
    <t>anta 1</t>
  </si>
  <si>
    <t>anta 2</t>
  </si>
  <si>
    <t>584- not Heiron</t>
  </si>
  <si>
    <t>604- not Heiron</t>
  </si>
  <si>
    <t>geison (corner)?</t>
  </si>
  <si>
    <t>586- not Heiron</t>
  </si>
  <si>
    <t>603- not Heiron</t>
  </si>
  <si>
    <t>cap-epi</t>
  </si>
  <si>
    <t>averaged widths, cylinder calculation</t>
  </si>
  <si>
    <t>?</t>
  </si>
  <si>
    <t>T333</t>
  </si>
  <si>
    <t>T336</t>
  </si>
  <si>
    <t>T334</t>
  </si>
  <si>
    <t>T335</t>
  </si>
  <si>
    <t>T332</t>
  </si>
  <si>
    <t>L36</t>
  </si>
  <si>
    <t>eastern tympanum</t>
  </si>
  <si>
    <t>Block Material</t>
  </si>
  <si>
    <t>marble (Thasian)</t>
  </si>
  <si>
    <t>marble (Pentelic)</t>
  </si>
  <si>
    <t>marble</t>
  </si>
  <si>
    <t>Day Recorded</t>
  </si>
  <si>
    <t>by Hall E</t>
  </si>
  <si>
    <t>on terrace below stoa</t>
  </si>
  <si>
    <t>limestone</t>
  </si>
  <si>
    <t>Aylward notes</t>
  </si>
  <si>
    <t>on rotunda wall</t>
  </si>
  <si>
    <t>traces of metal at base</t>
  </si>
  <si>
    <t>partially burned, near rotunda</t>
  </si>
  <si>
    <t>Frazer plate 35</t>
  </si>
  <si>
    <t>Frazer plate 59, block 21; lewis A-C on block 21, D and E on block 16</t>
  </si>
  <si>
    <t>Frazer plate 59, block 16; lewis A-C on block 21, D and E on block 16</t>
  </si>
  <si>
    <t>Frazer plate 49, ionic column drum 6; uppermost drum</t>
  </si>
  <si>
    <t>Frazer plate 46, ionic column drum 18; dimensions on page 77 do not correspond with dimensions on plate; second drum</t>
  </si>
  <si>
    <t>Frazer plate 48, ionic column drum 2; Frazer page 77; fourth drum</t>
  </si>
  <si>
    <t>Frazer page 77, second drum</t>
  </si>
  <si>
    <t>Frazer plate 47, ionic column drum 11; dimensions on page 77 do not correspond with dimensions on plate; second drum</t>
  </si>
  <si>
    <t>Frazer plate 64, eastern tympanum block 5</t>
  </si>
  <si>
    <t>by the Neorian</t>
  </si>
  <si>
    <t>located behind the guard house</t>
  </si>
  <si>
    <t>Aylward Notes</t>
  </si>
  <si>
    <t>published</t>
  </si>
  <si>
    <t>lead fragment found inside</t>
  </si>
  <si>
    <t>very worn</t>
  </si>
  <si>
    <t>block broken in half</t>
  </si>
  <si>
    <t>gamma mason mark</t>
  </si>
  <si>
    <t>delta mason mark</t>
  </si>
  <si>
    <t>iron nail found inside</t>
  </si>
  <si>
    <t>moldings on both sides</t>
  </si>
  <si>
    <t>architrave of Propylon</t>
  </si>
  <si>
    <t>fragment of lewis iron stuck inside</t>
  </si>
  <si>
    <t>geison-sima of Propylon</t>
  </si>
  <si>
    <t>64 is an overlintel of Propylon</t>
  </si>
  <si>
    <t>Samothrace Volume 5, Plate XLI</t>
  </si>
  <si>
    <t>Samothrace Volume 5, Plate XIV</t>
  </si>
  <si>
    <t>Samothrace Volume 5, Plate XXXI</t>
  </si>
  <si>
    <t>Samothrace Volume 5, Plate XVIII</t>
  </si>
  <si>
    <t>Samothrace Volume 5, Plate XIX</t>
  </si>
  <si>
    <t>use L-41?</t>
  </si>
  <si>
    <t>use 139?</t>
  </si>
  <si>
    <t>use 557?</t>
  </si>
  <si>
    <t>use 584?</t>
  </si>
  <si>
    <t>Samothrace Volume 11, Plate XI</t>
  </si>
  <si>
    <t>Samothrace Volume 11, Plate X</t>
  </si>
  <si>
    <t>does not have Lewis hole</t>
  </si>
  <si>
    <t>Samothrace Volume 11, Plate XIII</t>
  </si>
  <si>
    <t>irregular shape???</t>
  </si>
  <si>
    <t>Samothrace Volume 11, Plate XIV</t>
  </si>
  <si>
    <t>Samothrace Volume 11, Plate XVIII</t>
  </si>
  <si>
    <t>Samothrace Volume 11, Plate XIX</t>
  </si>
  <si>
    <t>width from scale</t>
  </si>
  <si>
    <t>Samothrace Volume 11, Plate XXVIII</t>
  </si>
  <si>
    <t>Samothrace Volume 11, Plate XXIX</t>
  </si>
  <si>
    <t>Samothrace Volume 11, Plate VIII</t>
  </si>
  <si>
    <t>use architrave 18?</t>
  </si>
  <si>
    <t>use capitol 43?</t>
  </si>
  <si>
    <t>use hieron anta 407?</t>
  </si>
  <si>
    <t>Samothrace Volume 3, Plate LXXV</t>
  </si>
  <si>
    <t>Samothrace Volume 3, Plate LXXI</t>
  </si>
  <si>
    <t>Samothrace Volume 3, Plate LXIII</t>
  </si>
  <si>
    <t>Samothrace Volume 3, Plate LXIV</t>
  </si>
  <si>
    <t>Samothrace Volume 3, Plate LXVI</t>
  </si>
  <si>
    <t>doubled width b/c of lewis placement</t>
  </si>
  <si>
    <t>use column drum 11?</t>
  </si>
  <si>
    <t>Samothrace Volume 10, Plate XXXV</t>
  </si>
  <si>
    <t>Samothrace Volume 10, Plate LIX</t>
  </si>
  <si>
    <t>Samothrace Volume 10, Plate LXI</t>
  </si>
  <si>
    <t>Samothrace Volume 10, Plate XLVI</t>
  </si>
  <si>
    <t>column drum 11, averaged width cylinder calculation</t>
  </si>
  <si>
    <t>Samothrace Volume 10, Plate XLVII</t>
  </si>
  <si>
    <t>26, use 11?</t>
  </si>
  <si>
    <t>10, use ??</t>
  </si>
  <si>
    <t>6, width from scale, cylinder</t>
  </si>
  <si>
    <t>Samothrace Volume 10, Plate XLIX</t>
  </si>
  <si>
    <t>18, width from scale, cylinder</t>
  </si>
  <si>
    <t>Samothrace Volume 10, Plate XLVIII</t>
  </si>
  <si>
    <t>2, width from scale, cylinder</t>
  </si>
  <si>
    <t>Lewis A</t>
  </si>
  <si>
    <t>Lewis B</t>
  </si>
  <si>
    <t>W-45</t>
  </si>
  <si>
    <t>Contact Surface (cm^2)</t>
  </si>
  <si>
    <t>marble (isotopic study inconclusive)</t>
  </si>
  <si>
    <t>geison-sima</t>
  </si>
  <si>
    <t>tunnel foundation</t>
  </si>
  <si>
    <t>unmeasurable</t>
  </si>
  <si>
    <t>&lt;0.66</t>
  </si>
  <si>
    <t xml:space="preserve">epistyle </t>
  </si>
  <si>
    <t>lateral epistyle</t>
  </si>
  <si>
    <t>2005 (Thursday); 2016</t>
  </si>
  <si>
    <t>2005 (Thursday)</t>
  </si>
  <si>
    <t>2005 (Friday)</t>
  </si>
  <si>
    <t>2005 (Saturday)</t>
  </si>
  <si>
    <t>2005 (Sunday)</t>
  </si>
  <si>
    <t xml:space="preserve">2005 (Saturday) </t>
  </si>
  <si>
    <t>2005 (Wednesday)</t>
  </si>
  <si>
    <t>2005 (Wednesday); 2016</t>
  </si>
  <si>
    <t>T78A</t>
  </si>
  <si>
    <r>
      <t>"22"</t>
    </r>
    <r>
      <rPr>
        <sz val="10"/>
        <color rgb="FF0070C0"/>
        <rFont val="Verdana"/>
        <family val="2"/>
      </rPr>
      <t xml:space="preserve"> </t>
    </r>
  </si>
  <si>
    <t>use 49.985 for volume, cylinder calculation</t>
  </si>
  <si>
    <t>49.985?</t>
  </si>
  <si>
    <t>2005 (Friday); 2016</t>
  </si>
  <si>
    <t>O1.42</t>
  </si>
  <si>
    <t>M190</t>
  </si>
  <si>
    <t>O1.76</t>
  </si>
  <si>
    <t>O1.74</t>
  </si>
  <si>
    <t>M177</t>
  </si>
  <si>
    <t>O1.16</t>
  </si>
  <si>
    <t>O1.2</t>
  </si>
  <si>
    <t>O1.124</t>
  </si>
  <si>
    <t>frieze</t>
  </si>
  <si>
    <t>unnumbered</t>
  </si>
  <si>
    <t>bronze figures attached, located by HCD</t>
  </si>
  <si>
    <t>wall capitol (Corintian)</t>
  </si>
  <si>
    <t>in church of Apostle Paul</t>
  </si>
  <si>
    <t xml:space="preserve">marble </t>
  </si>
  <si>
    <t>drum D</t>
  </si>
  <si>
    <t>on Stoa terrace</t>
  </si>
  <si>
    <t>in room A, below Stoa terrace</t>
  </si>
  <si>
    <t>&gt;0.07</t>
  </si>
  <si>
    <t>from the river, hole worn by water</t>
  </si>
  <si>
    <t>M184</t>
  </si>
  <si>
    <t>stylobate</t>
  </si>
  <si>
    <t>O2.11</t>
  </si>
  <si>
    <t>lintel</t>
  </si>
  <si>
    <t>engaged capitol (Corinthian)</t>
  </si>
  <si>
    <t>61.517A-B</t>
  </si>
  <si>
    <t>&gt;.33</t>
  </si>
  <si>
    <t>&gt;.21</t>
  </si>
  <si>
    <t>&gt;.42</t>
  </si>
  <si>
    <t>&gt;0.22</t>
  </si>
  <si>
    <t>measured</t>
  </si>
  <si>
    <t>Samothrace Volume 10, Plate LXIV And Figure 75 in Text</t>
  </si>
  <si>
    <t>use 67 for volume</t>
  </si>
  <si>
    <t>67, see drawing on printed sheet</t>
  </si>
  <si>
    <t>cylinder calculation</t>
  </si>
  <si>
    <t>&gt; means dimension is greater than what is given</t>
  </si>
  <si>
    <t>use C-18 Volume 7, Plate XLII</t>
  </si>
  <si>
    <t>use W-7 Volume 7, Plate LV</t>
  </si>
  <si>
    <t>use G-30 Volume 7, Plate XXXV; get rectangular shape</t>
  </si>
  <si>
    <t>use U-25 Volume 7, Plate XVIII</t>
  </si>
  <si>
    <t>use M-40 Volume 7, Plate XXXII; average two widths</t>
  </si>
  <si>
    <t>use Z-13 Volume 7, Plate XXVI, averaged two widths</t>
  </si>
  <si>
    <t>&gt;0.9875</t>
  </si>
  <si>
    <t xml:space="preserve">use W-7 Volume 7, Plate LV </t>
  </si>
  <si>
    <t>see note in book</t>
  </si>
  <si>
    <t>&gt;0.615</t>
  </si>
  <si>
    <t>Samothrace Volume 10, Plate LX</t>
  </si>
  <si>
    <t>Samothrace Volume 10, Plate LVIII</t>
  </si>
  <si>
    <t>Samothrace Volume 10, Plate LXIII</t>
  </si>
  <si>
    <t>Samothrace Volume 10, Plate LXII</t>
  </si>
  <si>
    <t>Samothrace Volume 10, Plate XL; Page 95 of Text</t>
  </si>
  <si>
    <t>&gt;2.295</t>
  </si>
  <si>
    <t>&gt;0.658</t>
  </si>
  <si>
    <t>see note on page</t>
  </si>
  <si>
    <t>what to use- lateral epistyle with one hole?</t>
  </si>
  <si>
    <t>specific gravity:</t>
  </si>
  <si>
    <t>acceleration due to gravity</t>
  </si>
  <si>
    <t>Weight of Block</t>
  </si>
  <si>
    <t xml:space="preserve">Mass of Block </t>
  </si>
  <si>
    <t>specific gravity</t>
  </si>
  <si>
    <t>Ionic porch on back had Prokonnesian capitals</t>
  </si>
  <si>
    <t>Prokonnesian coffers</t>
  </si>
  <si>
    <t>Prokonnesian akretaria</t>
  </si>
  <si>
    <t>Angle of Slant</t>
  </si>
  <si>
    <t>use drum 13</t>
  </si>
  <si>
    <t>measured, not drawn</t>
  </si>
  <si>
    <t>lateral geison</t>
  </si>
  <si>
    <t>horizontal geison (façade)</t>
  </si>
  <si>
    <t>13?</t>
  </si>
  <si>
    <t>O1.116 (M189)</t>
  </si>
  <si>
    <t>on Stoa terrace, not drawn</t>
  </si>
  <si>
    <t>none</t>
  </si>
  <si>
    <t>Necking capitol</t>
  </si>
  <si>
    <t>WB from T94</t>
  </si>
  <si>
    <t>geison-tympanum</t>
  </si>
  <si>
    <t>column drum (Ionic porch)</t>
  </si>
  <si>
    <t>T162- enigmatic block with lewis and dowel hole, post antique structure, NW of Doric building, very broken</t>
  </si>
  <si>
    <r>
      <t>T</t>
    </r>
    <r>
      <rPr>
        <sz val="10"/>
        <color rgb="FFFF0000"/>
        <rFont val="Verdana"/>
        <family val="2"/>
      </rPr>
      <t>102 right nest to T79, would have been visible</t>
    </r>
  </si>
  <si>
    <t>T680 is not a block number, to high in number, has other blocks from manuscript that would have been geison, visiable, with lewis holes</t>
  </si>
  <si>
    <t>compare these with Bonna's pictures</t>
  </si>
  <si>
    <t xml:space="preserve">T680? Possible T68B, would have been able to lift up one of broken pieces </t>
  </si>
  <si>
    <t xml:space="preserve">T91 would have been visable </t>
  </si>
  <si>
    <t>T68B</t>
  </si>
  <si>
    <t>dimensions from parts a-c</t>
  </si>
  <si>
    <t>assumed rectangle</t>
  </si>
  <si>
    <t>used T102</t>
  </si>
  <si>
    <t>used 68B</t>
  </si>
  <si>
    <t>no plate</t>
  </si>
  <si>
    <t>0.646, .414</t>
  </si>
  <si>
    <t>0.888, 0.647</t>
  </si>
  <si>
    <t>0.647, 0.41</t>
  </si>
  <si>
    <t>trapezoid</t>
  </si>
  <si>
    <t>max preserved, rectangle</t>
  </si>
  <si>
    <t>orthostate</t>
  </si>
  <si>
    <t>213 does not belong to this monument, another part of hill; is listed by Bonna as a parapet block</t>
  </si>
  <si>
    <t>not given in plate</t>
  </si>
  <si>
    <t>cylinder</t>
  </si>
  <si>
    <t>no complete lateral geison examples, printed page and measured with scale</t>
  </si>
  <si>
    <t>bottom drum</t>
  </si>
  <si>
    <t>top drum</t>
  </si>
  <si>
    <t>.70, .65</t>
  </si>
  <si>
    <t>.74, .70</t>
  </si>
  <si>
    <t>.78, .74</t>
  </si>
  <si>
    <t>.85, .78</t>
  </si>
  <si>
    <t>cylinder, average widths</t>
  </si>
  <si>
    <t>A or D???</t>
  </si>
  <si>
    <t>column drum A</t>
  </si>
  <si>
    <t>column drum B</t>
  </si>
  <si>
    <t>column drum C (A?)</t>
  </si>
  <si>
    <t>S0928</t>
  </si>
  <si>
    <t>S1041</t>
  </si>
  <si>
    <t>S1407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</si>
</sst>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color theme="4"/>
      <name val="Verdana"/>
      <family val="2"/>
    </font>
    <font>
      <sz val="10"/>
      <color theme="4"/>
      <name val="Verdana"/>
      <family val="2"/>
    </font>
    <font>
      <b/>
      <sz val="10"/>
      <color theme="3" tint="0.39997558519241921"/>
      <name val="Verdana"/>
      <family val="2"/>
    </font>
    <font>
      <sz val="10"/>
      <color rgb="FFFF0000"/>
      <name val="Verdana"/>
      <family val="2"/>
    </font>
    <font>
      <sz val="10"/>
      <color rgb="FF0070C0"/>
      <name val="Verdana"/>
      <family val="2"/>
    </font>
    <font>
      <b/>
      <sz val="10"/>
      <color rgb="FFFF0000"/>
      <name val="Verdana"/>
      <family val="2"/>
    </font>
    <font>
      <sz val="10"/>
      <color theme="9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anda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4" tint="-0.249977111117893"/>
      <name val="Verdana"/>
      <family val="2"/>
    </font>
    <font>
      <sz val="11"/>
      <color theme="4"/>
      <name val="Calibri"/>
      <family val="2"/>
      <scheme val="minor"/>
    </font>
    <font>
      <sz val="10"/>
      <name val="Verdana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ont="1"/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righ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2" fillId="0" borderId="0" xfId="0" applyFont="1" applyFill="1" applyBorder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2" borderId="0" xfId="0" applyFont="1" applyFill="1" applyBorder="1" applyAlignment="1"/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2" fillId="3" borderId="0" xfId="0" applyFont="1" applyFill="1" applyBorder="1" applyAlignment="1">
      <alignment horizontal="right"/>
    </xf>
    <xf numFmtId="0" fontId="4" fillId="0" borderId="0" xfId="0" applyFont="1" applyFill="1" applyBorder="1"/>
    <xf numFmtId="0" fontId="15" fillId="0" borderId="0" xfId="0" applyFont="1"/>
    <xf numFmtId="0" fontId="2" fillId="4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0" fontId="2" fillId="6" borderId="0" xfId="0" applyFont="1" applyFill="1" applyBorder="1" applyAlignment="1"/>
    <xf numFmtId="0" fontId="0" fillId="6" borderId="0" xfId="0" applyFill="1"/>
    <xf numFmtId="0" fontId="0" fillId="0" borderId="0" xfId="0" applyFont="1" applyFill="1"/>
    <xf numFmtId="0" fontId="2" fillId="7" borderId="0" xfId="0" applyFont="1" applyFill="1" applyBorder="1" applyAlignment="1">
      <alignment horizontal="left"/>
    </xf>
    <xf numFmtId="0" fontId="2" fillId="7" borderId="0" xfId="0" applyFont="1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/>
    <xf numFmtId="0" fontId="4" fillId="7" borderId="0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left"/>
    </xf>
    <xf numFmtId="0" fontId="2" fillId="8" borderId="0" xfId="0" applyFont="1" applyFill="1" applyBorder="1"/>
    <xf numFmtId="0" fontId="2" fillId="8" borderId="0" xfId="0" applyFont="1" applyFill="1" applyBorder="1" applyAlignment="1">
      <alignment horizontal="right"/>
    </xf>
    <xf numFmtId="0" fontId="0" fillId="8" borderId="0" xfId="0" applyFill="1"/>
    <xf numFmtId="0" fontId="16" fillId="0" borderId="0" xfId="0" applyFont="1" applyFill="1" applyBorder="1" applyAlignment="1">
      <alignment horizontal="right"/>
    </xf>
    <xf numFmtId="0" fontId="11" fillId="0" borderId="0" xfId="0" applyFont="1" applyFill="1" applyAlignment="1"/>
    <xf numFmtId="0" fontId="11" fillId="9" borderId="0" xfId="0" applyFont="1" applyFill="1" applyAlignment="1"/>
    <xf numFmtId="0" fontId="2" fillId="9" borderId="0" xfId="0" applyFont="1" applyFill="1" applyBorder="1" applyAlignment="1"/>
    <xf numFmtId="0" fontId="10" fillId="4" borderId="0" xfId="0" applyFont="1" applyFill="1" applyAlignment="1"/>
    <xf numFmtId="0" fontId="2" fillId="5" borderId="0" xfId="0" applyFont="1" applyFill="1" applyBorder="1" applyAlignment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/>
    <xf numFmtId="0" fontId="2" fillId="10" borderId="0" xfId="0" applyFont="1" applyFill="1" applyBorder="1" applyAlignment="1">
      <alignment horizontal="right"/>
    </xf>
    <xf numFmtId="0" fontId="18" fillId="0" borderId="0" xfId="0" applyFont="1"/>
    <xf numFmtId="0" fontId="0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2" borderId="0" xfId="0" applyFont="1" applyFill="1"/>
    <xf numFmtId="0" fontId="0" fillId="2" borderId="0" xfId="0" applyFill="1" applyAlignment="1">
      <alignment horizontal="left"/>
    </xf>
    <xf numFmtId="0" fontId="2" fillId="11" borderId="0" xfId="0" applyFont="1" applyFill="1" applyBorder="1" applyAlignment="1">
      <alignment horizontal="left"/>
    </xf>
    <xf numFmtId="0" fontId="2" fillId="11" borderId="0" xfId="0" applyFont="1" applyFill="1" applyBorder="1"/>
    <xf numFmtId="0" fontId="0" fillId="11" borderId="0" xfId="0" applyFill="1"/>
    <xf numFmtId="0" fontId="0" fillId="11" borderId="0" xfId="0" applyFill="1" applyAlignment="1">
      <alignment horizontal="right"/>
    </xf>
    <xf numFmtId="0" fontId="2" fillId="11" borderId="0" xfId="0" applyFont="1" applyFill="1" applyBorder="1" applyAlignment="1">
      <alignment horizontal="right"/>
    </xf>
    <xf numFmtId="0" fontId="0" fillId="11" borderId="0" xfId="0" applyFont="1" applyFill="1"/>
    <xf numFmtId="0" fontId="0" fillId="11" borderId="0" xfId="0" applyFill="1" applyAlignment="1">
      <alignment horizontal="left"/>
    </xf>
    <xf numFmtId="0" fontId="2" fillId="10" borderId="0" xfId="0" applyFont="1" applyFill="1" applyBorder="1" applyAlignment="1">
      <alignment horizontal="left"/>
    </xf>
    <xf numFmtId="0" fontId="2" fillId="10" borderId="0" xfId="0" applyFont="1" applyFill="1" applyBorder="1"/>
    <xf numFmtId="0" fontId="0" fillId="10" borderId="0" xfId="0" applyFill="1"/>
    <xf numFmtId="0" fontId="0" fillId="10" borderId="0" xfId="0" applyFill="1" applyAlignment="1">
      <alignment horizontal="right"/>
    </xf>
    <xf numFmtId="0" fontId="2" fillId="12" borderId="0" xfId="0" applyFont="1" applyFill="1" applyBorder="1" applyAlignment="1">
      <alignment horizontal="left"/>
    </xf>
    <xf numFmtId="0" fontId="2" fillId="12" borderId="0" xfId="0" applyFont="1" applyFill="1" applyBorder="1"/>
    <xf numFmtId="0" fontId="2" fillId="12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ill="1"/>
    <xf numFmtId="0" fontId="10" fillId="6" borderId="0" xfId="0" applyFont="1" applyFill="1" applyAlignment="1"/>
    <xf numFmtId="0" fontId="11" fillId="5" borderId="0" xfId="0" applyFont="1" applyFill="1" applyAlignment="1"/>
  </cellXfs>
  <cellStyles count="1">
    <cellStyle name="Normal" xfId="0" builtinId="0"/>
  </cellStyles>
  <dxfs count="3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CCCC"/>
      <color rgb="FFFF7C80"/>
      <color rgb="FFFF9999"/>
      <color rgb="FFFFC5EC"/>
      <color rgb="FFFF99CC"/>
      <color rgb="FFFF66CC"/>
      <color rgb="FFFF79D2"/>
      <color rgb="FFFFA7E2"/>
      <color rgb="FFBF95DF"/>
      <color rgb="FFF1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195992135964"/>
          <c:y val="4.919878144196034E-2"/>
          <c:w val="0.80430197704576867"/>
          <c:h val="0.75376359664686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Propylon!$W$1</c:f>
              <c:strCache>
                <c:ptCount val="1"/>
                <c:pt idx="0">
                  <c:v>Weight of Block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Propylon!$V$2:$V$45</c:f>
              <c:numCache>
                <c:formatCode>General</c:formatCode>
                <c:ptCount val="44"/>
                <c:pt idx="2">
                  <c:v>25.135000000000002</c:v>
                </c:pt>
                <c:pt idx="3">
                  <c:v>21.035</c:v>
                </c:pt>
                <c:pt idx="4">
                  <c:v>27.265999999999998</c:v>
                </c:pt>
                <c:pt idx="5">
                  <c:v>29.361999999999998</c:v>
                </c:pt>
                <c:pt idx="6">
                  <c:v>27.356000000000002</c:v>
                </c:pt>
              </c:numCache>
            </c:numRef>
          </c:xVal>
          <c:yVal>
            <c:numRef>
              <c:f>Propylon!$W$2:$W$45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93096"/>
        <c:axId val="327092704"/>
      </c:scatterChart>
      <c:valAx>
        <c:axId val="32709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92704"/>
        <c:crosses val="autoZero"/>
        <c:crossBetween val="midCat"/>
      </c:valAx>
      <c:valAx>
        <c:axId val="3270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930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Rotunda!$W$1</c:f>
              <c:strCache>
                <c:ptCount val="1"/>
                <c:pt idx="0">
                  <c:v>Weight of Block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Rotunda!$V$2:$V$24</c:f>
              <c:numCache>
                <c:formatCode>General</c:formatCode>
                <c:ptCount val="23"/>
                <c:pt idx="0">
                  <c:v>37.369999999999997</c:v>
                </c:pt>
                <c:pt idx="1">
                  <c:v>38.914000000000001</c:v>
                </c:pt>
                <c:pt idx="2">
                  <c:v>38.959000000000003</c:v>
                </c:pt>
                <c:pt idx="3">
                  <c:v>35.844000000000001</c:v>
                </c:pt>
                <c:pt idx="4">
                  <c:v>34.481000000000002</c:v>
                </c:pt>
                <c:pt idx="5">
                  <c:v>44.981999999999999</c:v>
                </c:pt>
                <c:pt idx="6">
                  <c:v>46.317999999999998</c:v>
                </c:pt>
                <c:pt idx="7">
                  <c:v>22.785</c:v>
                </c:pt>
                <c:pt idx="8">
                  <c:v>44.823</c:v>
                </c:pt>
                <c:pt idx="9">
                  <c:v>44.881999999999998</c:v>
                </c:pt>
                <c:pt idx="10">
                  <c:v>44.554000000000002</c:v>
                </c:pt>
                <c:pt idx="12">
                  <c:v>10.958</c:v>
                </c:pt>
                <c:pt idx="13">
                  <c:v>8.4359999999999999</c:v>
                </c:pt>
                <c:pt idx="15">
                  <c:v>16.263999999999999</c:v>
                </c:pt>
                <c:pt idx="16">
                  <c:v>14.619</c:v>
                </c:pt>
                <c:pt idx="17">
                  <c:v>14.179</c:v>
                </c:pt>
                <c:pt idx="18">
                  <c:v>12.916</c:v>
                </c:pt>
                <c:pt idx="19">
                  <c:v>10.004</c:v>
                </c:pt>
                <c:pt idx="21">
                  <c:v>13.532999999999999</c:v>
                </c:pt>
                <c:pt idx="22">
                  <c:v>24.452000000000002</c:v>
                </c:pt>
              </c:numCache>
            </c:numRef>
          </c:xVal>
          <c:yVal>
            <c:numRef>
              <c:f>Rotunda!$W$2:$W$24</c:f>
              <c:numCache>
                <c:formatCode>General</c:formatCode>
                <c:ptCount val="23"/>
                <c:pt idx="0">
                  <c:v>22683.063639656251</c:v>
                </c:pt>
                <c:pt idx="1">
                  <c:v>22683.063639656251</c:v>
                </c:pt>
                <c:pt idx="2">
                  <c:v>22310.269090199999</c:v>
                </c:pt>
                <c:pt idx="3">
                  <c:v>22310.269090199999</c:v>
                </c:pt>
                <c:pt idx="4">
                  <c:v>22310.269090199999</c:v>
                </c:pt>
                <c:pt idx="5">
                  <c:v>11009.596076718752</c:v>
                </c:pt>
                <c:pt idx="6">
                  <c:v>11009.597073660001</c:v>
                </c:pt>
                <c:pt idx="7">
                  <c:v>11009.597073660001</c:v>
                </c:pt>
                <c:pt idx="8">
                  <c:v>11009.597073660001</c:v>
                </c:pt>
                <c:pt idx="9">
                  <c:v>11009.597073660001</c:v>
                </c:pt>
                <c:pt idx="10">
                  <c:v>22683.063639656251</c:v>
                </c:pt>
                <c:pt idx="11">
                  <c:v>0</c:v>
                </c:pt>
                <c:pt idx="12">
                  <c:v>11009.597073660001</c:v>
                </c:pt>
                <c:pt idx="13">
                  <c:v>11009.597073660001</c:v>
                </c:pt>
                <c:pt idx="15">
                  <c:v>14358.334695705002</c:v>
                </c:pt>
                <c:pt idx="16">
                  <c:v>12453.93365454</c:v>
                </c:pt>
                <c:pt idx="17">
                  <c:v>12453.93365454</c:v>
                </c:pt>
                <c:pt idx="18">
                  <c:v>12453.93365454</c:v>
                </c:pt>
                <c:pt idx="19">
                  <c:v>12453.93365454</c:v>
                </c:pt>
                <c:pt idx="20">
                  <c:v>0</c:v>
                </c:pt>
                <c:pt idx="21">
                  <c:v>17957.940885868498</c:v>
                </c:pt>
                <c:pt idx="22">
                  <c:v>17957.940885868498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93488"/>
        <c:axId val="327091136"/>
      </c:scatterChart>
      <c:valAx>
        <c:axId val="3270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91136"/>
        <c:crosses val="autoZero"/>
        <c:crossBetween val="midCat"/>
      </c:valAx>
      <c:valAx>
        <c:axId val="327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1223818</xdr:colOff>
      <xdr:row>54</xdr:row>
      <xdr:rowOff>103909</xdr:rowOff>
    </xdr:from>
    <xdr:to>
      <xdr:col>6</xdr:col>
      <xdr:colOff>177800</xdr:colOff>
      <xdr:row>67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339725</xdr:colOff>
      <xdr:row>29</xdr:row>
      <xdr:rowOff>130175</xdr:rowOff>
    </xdr:from>
    <xdr:to>
      <xdr:col>19</xdr:col>
      <xdr:colOff>1984375</xdr:colOff>
      <xdr:row>45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V1:W47" totalsRowShown="0">
  <autoFilter ref="V1:W47"/>
  <tableColumns count="2">
    <tableColumn id="1" name="Contact Surface (cm^2)"/>
    <tableColumn id="2" name="Weight of Block">
      <calculatedColumnFormula>U2*$A$50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V1:W24" totalsRowShown="0" dataDxfId="2">
  <autoFilter ref="V1:W24"/>
  <tableColumns count="2">
    <tableColumn id="1" name="Contact Surface (cm^2)" dataDxfId="1"/>
    <tableColumn id="2" name="Weight of Block" dataDxfId="0">
      <calculatedColumnFormula>U2*$A$36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95DF"/>
  </sheetPr>
  <dimension ref="A1:W16"/>
  <sheetViews>
    <sheetView workbookViewId="0">
      <pane ySplit="1" topLeftCell="A2" activePane="bottomLeft" state="frozen"/>
      <selection pane="bottomLeft" activeCell="A10" sqref="A10"/>
    </sheetView>
  </sheetViews>
  <sheetFormatPr defaultRowHeight="14.5"/>
  <cols>
    <col min="1" max="1" width="25.81640625" bestFit="1" customWidth="1"/>
    <col min="2" max="2" width="43.7265625" bestFit="1" customWidth="1"/>
    <col min="3" max="3" width="9.08984375" bestFit="1" customWidth="1"/>
    <col min="4" max="4" width="26" bestFit="1" customWidth="1"/>
    <col min="5" max="5" width="16.453125" bestFit="1" customWidth="1"/>
    <col min="6" max="6" width="9.6328125" customWidth="1"/>
    <col min="7" max="7" width="9.81640625" bestFit="1" customWidth="1"/>
    <col min="8" max="8" width="7.26953125" bestFit="1" customWidth="1"/>
    <col min="10" max="10" width="11.90625" bestFit="1" customWidth="1"/>
    <col min="11" max="11" width="15.08984375" bestFit="1" customWidth="1"/>
    <col min="12" max="12" width="20.1796875" bestFit="1" customWidth="1"/>
    <col min="13" max="13" width="12.6328125" bestFit="1" customWidth="1"/>
    <col min="14" max="14" width="12.6328125" customWidth="1"/>
    <col min="15" max="15" width="15" bestFit="1" customWidth="1"/>
    <col min="19" max="19" width="20" bestFit="1" customWidth="1"/>
    <col min="20" max="20" width="30.6328125" bestFit="1" customWidth="1"/>
    <col min="21" max="21" width="21.26953125" bestFit="1" customWidth="1"/>
    <col min="22" max="22" width="41.90625" bestFit="1" customWidth="1"/>
    <col min="23" max="23" width="12.1796875" bestFit="1" customWidth="1"/>
  </cols>
  <sheetData>
    <row r="1" spans="1:23">
      <c r="A1" t="s">
        <v>0</v>
      </c>
      <c r="B1" t="s">
        <v>1</v>
      </c>
      <c r="C1" t="s">
        <v>46</v>
      </c>
      <c r="D1" t="s">
        <v>153</v>
      </c>
      <c r="E1" t="s">
        <v>134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213</v>
      </c>
      <c r="M1" t="s">
        <v>296</v>
      </c>
      <c r="O1" t="s">
        <v>130</v>
      </c>
      <c r="P1" t="s">
        <v>5</v>
      </c>
      <c r="Q1" t="s">
        <v>4</v>
      </c>
      <c r="R1" t="s">
        <v>7</v>
      </c>
      <c r="S1" t="s">
        <v>9</v>
      </c>
      <c r="T1" t="s">
        <v>12</v>
      </c>
      <c r="U1" t="s">
        <v>11</v>
      </c>
      <c r="W1" t="s">
        <v>10</v>
      </c>
    </row>
    <row r="3" spans="1:23">
      <c r="A3" s="13">
        <v>534</v>
      </c>
      <c r="B3" s="2" t="s">
        <v>25</v>
      </c>
      <c r="C3" s="2" t="s">
        <v>85</v>
      </c>
      <c r="D3" s="2"/>
      <c r="E3" s="2" t="s">
        <v>223</v>
      </c>
      <c r="F3" s="5"/>
      <c r="G3" s="2" t="s">
        <v>27</v>
      </c>
      <c r="H3" s="2" t="s">
        <v>28</v>
      </c>
      <c r="I3" s="4">
        <v>0.16200000000000001</v>
      </c>
      <c r="J3" s="4">
        <v>0.13200000000000001</v>
      </c>
      <c r="K3" s="4">
        <v>1.4999999999999999E-2</v>
      </c>
      <c r="L3" s="4"/>
      <c r="M3" s="5"/>
      <c r="N3" s="5"/>
      <c r="O3" s="5" t="s">
        <v>131</v>
      </c>
      <c r="P3" s="4">
        <v>0.78100000000000003</v>
      </c>
      <c r="Q3" s="4"/>
      <c r="R3" s="4">
        <v>1.02</v>
      </c>
      <c r="S3" s="3">
        <v>0.48864349410000002</v>
      </c>
      <c r="T3" t="s">
        <v>175</v>
      </c>
      <c r="U3" s="6">
        <v>534</v>
      </c>
      <c r="V3" s="6" t="s">
        <v>103</v>
      </c>
    </row>
    <row r="4" spans="1:23">
      <c r="A4" s="13">
        <v>592</v>
      </c>
      <c r="B4" s="2" t="s">
        <v>25</v>
      </c>
      <c r="C4" s="2" t="s">
        <v>86</v>
      </c>
      <c r="D4" s="2"/>
      <c r="E4" s="2" t="s">
        <v>223</v>
      </c>
      <c r="F4" s="5"/>
      <c r="G4" s="2" t="s">
        <v>27</v>
      </c>
      <c r="H4" s="2" t="s">
        <v>28</v>
      </c>
      <c r="I4" s="4">
        <v>0.152</v>
      </c>
      <c r="J4" s="4">
        <v>0.159</v>
      </c>
      <c r="K4" s="4">
        <v>1.7000000000000001E-2</v>
      </c>
      <c r="L4" s="4"/>
      <c r="M4" s="5"/>
      <c r="N4" s="5"/>
      <c r="O4" s="5" t="s">
        <v>131</v>
      </c>
      <c r="P4" s="4">
        <v>0.80600000000000005</v>
      </c>
      <c r="Q4" s="4"/>
      <c r="R4" s="4">
        <v>1.075</v>
      </c>
      <c r="S4" s="3">
        <v>0.54848964040000003</v>
      </c>
      <c r="T4" t="s">
        <v>175</v>
      </c>
      <c r="U4" s="6">
        <v>592</v>
      </c>
      <c r="V4" s="6" t="s">
        <v>103</v>
      </c>
    </row>
    <row r="5" spans="1:23">
      <c r="A5" s="1" t="s">
        <v>101</v>
      </c>
      <c r="B5" s="2" t="s">
        <v>72</v>
      </c>
      <c r="C5" s="2"/>
      <c r="D5" s="2" t="s">
        <v>154</v>
      </c>
      <c r="E5" s="2" t="s">
        <v>224</v>
      </c>
      <c r="F5" s="5"/>
      <c r="G5" s="2" t="s">
        <v>27</v>
      </c>
      <c r="H5" s="2" t="s">
        <v>28</v>
      </c>
      <c r="I5" s="4">
        <v>0.14499999999999999</v>
      </c>
      <c r="J5" s="4">
        <v>0.16200000000000001</v>
      </c>
      <c r="K5" s="32">
        <v>2.5000000000000001E-2</v>
      </c>
      <c r="L5" s="4">
        <v>25.151</v>
      </c>
      <c r="M5" s="4">
        <v>18.5</v>
      </c>
      <c r="N5" s="5"/>
      <c r="O5" s="5" t="s">
        <v>131</v>
      </c>
      <c r="P5" s="15">
        <v>2.2229999999999999</v>
      </c>
      <c r="Q5" s="4">
        <v>0.46700000000000003</v>
      </c>
      <c r="R5" s="4">
        <v>0.34699999999999998</v>
      </c>
      <c r="S5" s="3">
        <f>SUM(R5*Q5*P5)</f>
        <v>0.36023492699999998</v>
      </c>
      <c r="T5" t="s">
        <v>182</v>
      </c>
      <c r="U5" s="6" t="s">
        <v>171</v>
      </c>
      <c r="V5" s="6"/>
    </row>
    <row r="6" spans="1:23">
      <c r="A6" s="1"/>
      <c r="B6" s="2" t="s">
        <v>72</v>
      </c>
      <c r="C6" s="2"/>
      <c r="D6" s="2" t="s">
        <v>155</v>
      </c>
      <c r="E6" s="2" t="s">
        <v>224</v>
      </c>
      <c r="F6" s="5"/>
      <c r="G6" s="2" t="s">
        <v>27</v>
      </c>
      <c r="H6" s="2" t="s">
        <v>28</v>
      </c>
      <c r="I6" s="4">
        <v>0.125</v>
      </c>
      <c r="J6" s="4">
        <v>0.16</v>
      </c>
      <c r="K6" s="32">
        <v>2.5999999999999999E-2</v>
      </c>
      <c r="L6" s="4">
        <v>31.369</v>
      </c>
      <c r="M6" s="4">
        <v>16</v>
      </c>
      <c r="N6" s="5"/>
      <c r="O6" s="5" t="s">
        <v>131</v>
      </c>
      <c r="P6" s="4">
        <f>SUM(1.004+1.004+0.1159)</f>
        <v>2.1238999999999999</v>
      </c>
      <c r="Q6" s="4">
        <v>0.46500000000000002</v>
      </c>
      <c r="R6" s="4">
        <v>0.64800000000000002</v>
      </c>
      <c r="S6" s="3">
        <f>SUM(R6*Q6*P6)</f>
        <v>0.63997354800000006</v>
      </c>
      <c r="T6" t="s">
        <v>181</v>
      </c>
      <c r="U6" s="6" t="s">
        <v>172</v>
      </c>
      <c r="V6" s="6" t="s">
        <v>104</v>
      </c>
    </row>
    <row r="7" spans="1:23">
      <c r="A7" s="1" t="s">
        <v>128</v>
      </c>
      <c r="B7" s="2" t="s">
        <v>102</v>
      </c>
      <c r="C7" s="2"/>
      <c r="D7" s="2" t="s">
        <v>156</v>
      </c>
      <c r="E7" s="2" t="s">
        <v>224</v>
      </c>
      <c r="F7" s="5"/>
      <c r="G7" s="2" t="s">
        <v>27</v>
      </c>
      <c r="H7" s="2" t="s">
        <v>28</v>
      </c>
      <c r="I7" s="31">
        <v>0.115</v>
      </c>
      <c r="J7" s="31">
        <v>0.17199999999999999</v>
      </c>
      <c r="K7" s="31">
        <v>2.3E-2</v>
      </c>
      <c r="L7" s="28">
        <v>23.138999999999999</v>
      </c>
      <c r="M7" s="4">
        <v>10</v>
      </c>
      <c r="N7" s="5"/>
      <c r="O7" s="5" t="s">
        <v>131</v>
      </c>
      <c r="P7" s="4">
        <v>1.9</v>
      </c>
      <c r="Q7" s="15" t="s">
        <v>92</v>
      </c>
      <c r="R7" s="4">
        <v>0.7</v>
      </c>
      <c r="S7" s="12" t="s">
        <v>92</v>
      </c>
      <c r="T7" t="s">
        <v>184</v>
      </c>
      <c r="U7" s="6" t="s">
        <v>128</v>
      </c>
      <c r="V7" s="6" t="s">
        <v>183</v>
      </c>
    </row>
    <row r="8" spans="1:23">
      <c r="A8" s="1"/>
      <c r="B8" s="2" t="s">
        <v>102</v>
      </c>
      <c r="C8" s="2"/>
      <c r="D8" s="2" t="s">
        <v>156</v>
      </c>
      <c r="E8" s="2" t="s">
        <v>224</v>
      </c>
      <c r="F8" s="5"/>
      <c r="G8" s="2"/>
      <c r="H8" s="2"/>
      <c r="I8" s="4">
        <v>0.06</v>
      </c>
      <c r="J8" s="4">
        <v>0.18</v>
      </c>
      <c r="K8" s="4" t="s">
        <v>29</v>
      </c>
      <c r="L8" s="4"/>
      <c r="M8" s="5"/>
      <c r="N8" s="5"/>
      <c r="O8" s="5" t="s">
        <v>131</v>
      </c>
      <c r="P8" s="4"/>
      <c r="Q8" s="4"/>
      <c r="R8" s="4"/>
      <c r="S8" s="12" t="s">
        <v>92</v>
      </c>
      <c r="T8" t="s">
        <v>184</v>
      </c>
      <c r="U8" s="6" t="s">
        <v>128</v>
      </c>
      <c r="V8" s="6"/>
    </row>
    <row r="9" spans="1:23">
      <c r="A9" s="1"/>
      <c r="B9" s="2" t="s">
        <v>75</v>
      </c>
      <c r="C9" s="2"/>
      <c r="D9" s="2"/>
      <c r="E9" s="2" t="s">
        <v>224</v>
      </c>
      <c r="F9" s="5"/>
      <c r="G9" s="2" t="s">
        <v>27</v>
      </c>
      <c r="H9" s="2" t="s">
        <v>28</v>
      </c>
      <c r="I9" s="4">
        <v>0.13400000000000001</v>
      </c>
      <c r="J9" s="4">
        <v>0.14699999999999999</v>
      </c>
      <c r="K9" s="4">
        <v>1.6E-2</v>
      </c>
      <c r="L9" s="28">
        <v>20.946999999999999</v>
      </c>
      <c r="M9" s="4">
        <v>22</v>
      </c>
      <c r="N9" s="5"/>
      <c r="O9" s="5" t="s">
        <v>131</v>
      </c>
      <c r="P9" s="4">
        <v>1.202</v>
      </c>
      <c r="Q9" s="4">
        <v>0.86099999999999999</v>
      </c>
      <c r="R9" s="4">
        <v>0.38100000000000001</v>
      </c>
      <c r="S9" s="3">
        <f>SUM(R9*Q9*P9)</f>
        <v>0.39430528200000003</v>
      </c>
      <c r="T9" t="s">
        <v>178</v>
      </c>
      <c r="U9" s="6" t="s">
        <v>173</v>
      </c>
      <c r="V9" s="6" t="s">
        <v>177</v>
      </c>
    </row>
    <row r="10" spans="1:23">
      <c r="A10" s="1"/>
      <c r="B10" s="2" t="s">
        <v>75</v>
      </c>
      <c r="C10" s="2"/>
      <c r="D10" s="2" t="s">
        <v>157</v>
      </c>
      <c r="E10" s="2" t="s">
        <v>224</v>
      </c>
      <c r="F10" s="5"/>
      <c r="G10" s="2" t="s">
        <v>27</v>
      </c>
      <c r="H10" s="2" t="s">
        <v>28</v>
      </c>
      <c r="I10" s="4">
        <v>0.14000000000000001</v>
      </c>
      <c r="J10" s="4">
        <v>0.157</v>
      </c>
      <c r="K10" s="32">
        <v>2.5000000000000001E-2</v>
      </c>
      <c r="L10" s="28">
        <v>32.863999999999997</v>
      </c>
      <c r="M10" s="4">
        <v>17.5</v>
      </c>
      <c r="N10" s="5"/>
      <c r="O10" s="5" t="s">
        <v>131</v>
      </c>
      <c r="P10" s="4"/>
      <c r="Q10" s="4"/>
      <c r="R10" s="4"/>
      <c r="S10" s="3">
        <v>0.39430528199999998</v>
      </c>
      <c r="T10" t="s">
        <v>178</v>
      </c>
      <c r="U10" s="6" t="s">
        <v>173</v>
      </c>
      <c r="V10" s="6"/>
    </row>
    <row r="11" spans="1:23">
      <c r="A11" s="1"/>
      <c r="B11" s="2" t="s">
        <v>79</v>
      </c>
      <c r="C11" s="2"/>
      <c r="D11" s="2" t="s">
        <v>156</v>
      </c>
      <c r="E11" s="2" t="s">
        <v>224</v>
      </c>
      <c r="F11" s="5"/>
      <c r="G11" s="2" t="s">
        <v>27</v>
      </c>
      <c r="H11" s="2" t="s">
        <v>28</v>
      </c>
      <c r="I11" s="4">
        <v>0.09</v>
      </c>
      <c r="J11" s="4">
        <v>0.13200000000000001</v>
      </c>
      <c r="K11" s="4">
        <v>2.3E-2</v>
      </c>
      <c r="L11" s="28">
        <v>15.682</v>
      </c>
      <c r="M11" s="4">
        <v>13</v>
      </c>
      <c r="N11" s="5"/>
      <c r="O11" s="5" t="s">
        <v>131</v>
      </c>
      <c r="P11" s="4">
        <v>1.0069999999999999</v>
      </c>
      <c r="Q11" s="4">
        <v>0.46400000000000002</v>
      </c>
      <c r="R11" s="4">
        <v>1.524</v>
      </c>
      <c r="S11" s="3">
        <v>0.71208595200000002</v>
      </c>
      <c r="T11" t="s">
        <v>176</v>
      </c>
      <c r="U11" s="6" t="s">
        <v>174</v>
      </c>
      <c r="V11" s="6"/>
    </row>
    <row r="12" spans="1:23">
      <c r="A12" s="9" t="s">
        <v>115</v>
      </c>
      <c r="B12" s="2" t="s">
        <v>79</v>
      </c>
      <c r="C12" s="2" t="s">
        <v>113</v>
      </c>
      <c r="D12" s="2"/>
      <c r="E12" s="2" t="s">
        <v>224</v>
      </c>
      <c r="F12" s="5"/>
      <c r="G12" s="2" t="s">
        <v>27</v>
      </c>
      <c r="H12" s="2" t="s">
        <v>28</v>
      </c>
      <c r="I12" s="4">
        <v>0.13500000000000001</v>
      </c>
      <c r="J12" s="4">
        <v>0.13400000000000001</v>
      </c>
      <c r="K12" s="4">
        <v>1.6E-2</v>
      </c>
      <c r="L12" s="4">
        <v>14.48</v>
      </c>
      <c r="M12" s="4">
        <v>17</v>
      </c>
      <c r="N12" s="5"/>
      <c r="O12" s="5" t="s">
        <v>131</v>
      </c>
      <c r="P12" s="4">
        <v>1.0069999999999999</v>
      </c>
      <c r="Q12" s="4">
        <v>0.46400000000000002</v>
      </c>
      <c r="R12" s="4">
        <v>1.524</v>
      </c>
      <c r="S12" s="3">
        <f>SUM(R12*Q12*P12)</f>
        <v>0.71208595200000002</v>
      </c>
      <c r="T12" t="s">
        <v>176</v>
      </c>
      <c r="U12" s="3">
        <v>584</v>
      </c>
    </row>
    <row r="13" spans="1:23">
      <c r="A13" s="9" t="s">
        <v>116</v>
      </c>
      <c r="B13" s="2" t="s">
        <v>79</v>
      </c>
      <c r="C13" s="2" t="s">
        <v>114</v>
      </c>
      <c r="D13" s="2" t="s">
        <v>158</v>
      </c>
      <c r="E13" s="2" t="s">
        <v>224</v>
      </c>
      <c r="F13" s="5"/>
      <c r="G13" s="2" t="s">
        <v>27</v>
      </c>
      <c r="H13" s="2" t="s">
        <v>28</v>
      </c>
      <c r="I13" s="4">
        <v>0.122</v>
      </c>
      <c r="J13" s="4">
        <v>0.13400000000000001</v>
      </c>
      <c r="K13" s="4">
        <v>1.4E-2</v>
      </c>
      <c r="L13" s="4">
        <v>10.97</v>
      </c>
      <c r="M13" s="4">
        <v>11.5</v>
      </c>
      <c r="N13" s="5"/>
      <c r="O13" s="5" t="s">
        <v>131</v>
      </c>
      <c r="P13" s="4">
        <v>0.93899999999999995</v>
      </c>
      <c r="Q13" s="4">
        <v>0.45800000000000002</v>
      </c>
      <c r="R13" s="4">
        <v>1.026</v>
      </c>
      <c r="S13" s="3">
        <f>SUM(R13*Q13*P13)</f>
        <v>0.44124361200000001</v>
      </c>
      <c r="T13" t="s">
        <v>186</v>
      </c>
      <c r="U13" s="3">
        <v>604</v>
      </c>
    </row>
    <row r="14" spans="1:23">
      <c r="A14" s="9" t="s">
        <v>118</v>
      </c>
      <c r="B14" s="2" t="s">
        <v>22</v>
      </c>
      <c r="C14" s="2"/>
      <c r="D14" s="2"/>
      <c r="E14" s="2" t="s">
        <v>225</v>
      </c>
      <c r="F14" s="5"/>
      <c r="G14" s="2" t="s">
        <v>27</v>
      </c>
      <c r="H14" s="2" t="s">
        <v>28</v>
      </c>
      <c r="I14" s="4">
        <v>0.155</v>
      </c>
      <c r="J14" s="4">
        <v>0.158</v>
      </c>
      <c r="K14" s="32">
        <v>2.5999999999999999E-2</v>
      </c>
      <c r="L14" s="4">
        <v>31.288</v>
      </c>
      <c r="M14" s="4">
        <v>17.5</v>
      </c>
      <c r="N14" s="5"/>
      <c r="O14" s="5" t="s">
        <v>131</v>
      </c>
      <c r="P14" s="4">
        <v>1.7609999999999999</v>
      </c>
      <c r="Q14" s="4">
        <v>0.51</v>
      </c>
      <c r="R14" s="4">
        <v>0.79500000000000004</v>
      </c>
      <c r="S14" s="3">
        <f>SUM(R14*Q14*P14)</f>
        <v>0.71399745000000003</v>
      </c>
      <c r="T14" t="s">
        <v>185</v>
      </c>
      <c r="U14" s="3">
        <v>586</v>
      </c>
    </row>
    <row r="15" spans="1:23">
      <c r="A15" s="9" t="s">
        <v>119</v>
      </c>
      <c r="B15" s="10" t="s">
        <v>120</v>
      </c>
      <c r="C15" s="2" t="s">
        <v>80</v>
      </c>
      <c r="D15" s="2"/>
      <c r="E15" s="2" t="s">
        <v>224</v>
      </c>
      <c r="F15" s="5"/>
      <c r="G15" s="2" t="s">
        <v>27</v>
      </c>
      <c r="H15" s="2" t="s">
        <v>28</v>
      </c>
      <c r="I15" s="4">
        <v>0.16</v>
      </c>
      <c r="J15" s="4">
        <v>0.13700000000000001</v>
      </c>
      <c r="K15" s="4">
        <v>1.6E-2</v>
      </c>
      <c r="L15" s="4">
        <v>24.83</v>
      </c>
      <c r="M15" s="4">
        <v>10.5</v>
      </c>
      <c r="N15" s="5"/>
      <c r="O15" s="5" t="s">
        <v>131</v>
      </c>
      <c r="P15" s="4">
        <v>0.96699999999999997</v>
      </c>
      <c r="Q15" s="4">
        <v>1.075</v>
      </c>
      <c r="R15" s="4">
        <v>0.37</v>
      </c>
      <c r="S15" s="12" t="s">
        <v>179</v>
      </c>
      <c r="T15" t="s">
        <v>180</v>
      </c>
      <c r="U15" s="3">
        <v>603</v>
      </c>
    </row>
    <row r="16" spans="1:23">
      <c r="A16" s="9" t="s">
        <v>119</v>
      </c>
      <c r="B16" s="10" t="s">
        <v>120</v>
      </c>
      <c r="C16" s="2" t="s">
        <v>81</v>
      </c>
      <c r="D16" s="2"/>
      <c r="E16" s="2" t="s">
        <v>224</v>
      </c>
      <c r="F16" s="5"/>
      <c r="G16" s="2" t="s">
        <v>27</v>
      </c>
      <c r="H16" s="2" t="s">
        <v>28</v>
      </c>
      <c r="I16" s="4">
        <v>0.1</v>
      </c>
      <c r="J16" s="4">
        <v>0.16200000000000001</v>
      </c>
      <c r="K16" s="4">
        <v>2.1999999999999999E-2</v>
      </c>
      <c r="L16" s="4">
        <v>20.69</v>
      </c>
      <c r="M16" s="4">
        <v>23</v>
      </c>
      <c r="N16" s="5"/>
      <c r="O16" s="5" t="s">
        <v>131</v>
      </c>
      <c r="P16" s="4"/>
      <c r="Q16" s="4"/>
      <c r="R16" s="4"/>
      <c r="S16" s="12" t="s">
        <v>179</v>
      </c>
      <c r="T16" t="s">
        <v>180</v>
      </c>
      <c r="U16" s="3">
        <v>603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zoomScale="85" zoomScaleNormal="85" workbookViewId="0">
      <pane ySplit="1" topLeftCell="A2" activePane="bottomLeft" state="frozen"/>
      <selection pane="bottomLeft" activeCell="A5" sqref="A5"/>
    </sheetView>
  </sheetViews>
  <sheetFormatPr defaultRowHeight="14.5"/>
  <cols>
    <col min="2" max="2" width="22.81640625" bestFit="1" customWidth="1"/>
    <col min="3" max="3" width="21" bestFit="1" customWidth="1"/>
    <col min="4" max="4" width="18.6328125" bestFit="1" customWidth="1"/>
    <col min="6" max="6" width="9.81640625" bestFit="1" customWidth="1"/>
    <col min="9" max="9" width="11.90625" bestFit="1" customWidth="1"/>
    <col min="10" max="10" width="15.08984375" bestFit="1" customWidth="1"/>
    <col min="11" max="11" width="20.1796875" bestFit="1" customWidth="1"/>
    <col min="12" max="12" width="12.6328125" bestFit="1" customWidth="1"/>
    <col min="13" max="13" width="12.6328125" customWidth="1"/>
    <col min="14" max="14" width="12.6328125" bestFit="1" customWidth="1"/>
    <col min="18" max="18" width="12.453125" bestFit="1" customWidth="1"/>
    <col min="19" max="20" width="21.26953125" bestFit="1" customWidth="1"/>
    <col min="21" max="21" width="12.1796875" bestFit="1" customWidth="1"/>
  </cols>
  <sheetData>
    <row r="1" spans="1:21">
      <c r="A1" t="s">
        <v>0</v>
      </c>
      <c r="B1" t="s">
        <v>1</v>
      </c>
      <c r="C1" t="s">
        <v>46</v>
      </c>
      <c r="D1" t="s">
        <v>134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213</v>
      </c>
      <c r="L1" t="s">
        <v>8</v>
      </c>
      <c r="N1" t="s">
        <v>130</v>
      </c>
      <c r="O1" t="s">
        <v>5</v>
      </c>
      <c r="P1" t="s">
        <v>4</v>
      </c>
      <c r="Q1" t="s">
        <v>7</v>
      </c>
      <c r="R1" t="s">
        <v>9</v>
      </c>
      <c r="S1" t="s">
        <v>12</v>
      </c>
      <c r="T1" t="s">
        <v>11</v>
      </c>
      <c r="U1" t="s">
        <v>10</v>
      </c>
    </row>
    <row r="3" spans="1:21">
      <c r="A3" s="1" t="s">
        <v>342</v>
      </c>
      <c r="B3" s="2" t="s">
        <v>22</v>
      </c>
      <c r="C3" s="2"/>
      <c r="D3" s="2" t="s">
        <v>227</v>
      </c>
      <c r="E3" s="5"/>
      <c r="F3" s="2" t="s">
        <v>27</v>
      </c>
      <c r="G3" s="2" t="s">
        <v>28</v>
      </c>
      <c r="H3" s="4">
        <v>8.7999999999999995E-2</v>
      </c>
      <c r="I3" s="4">
        <v>0.159</v>
      </c>
      <c r="J3" s="4">
        <v>2.5999999999999999E-2</v>
      </c>
      <c r="K3" s="4">
        <v>23.074999999999999</v>
      </c>
      <c r="L3" s="4">
        <v>14.5</v>
      </c>
      <c r="M3" s="5"/>
      <c r="N3" s="2" t="s">
        <v>137</v>
      </c>
    </row>
    <row r="4" spans="1:21">
      <c r="A4" s="1" t="s">
        <v>344</v>
      </c>
      <c r="B4" s="2" t="s">
        <v>22</v>
      </c>
      <c r="C4" s="29" t="s">
        <v>298</v>
      </c>
      <c r="D4" s="2" t="s">
        <v>227</v>
      </c>
      <c r="E4" s="5"/>
      <c r="F4" s="2" t="s">
        <v>50</v>
      </c>
      <c r="G4" s="2"/>
      <c r="H4" s="4">
        <v>0.106</v>
      </c>
      <c r="I4" s="4">
        <v>0.09</v>
      </c>
      <c r="J4" s="4">
        <v>2.5000000000000001E-2</v>
      </c>
      <c r="K4" s="4"/>
      <c r="L4" s="5"/>
      <c r="M4" s="5"/>
      <c r="N4" s="2" t="s">
        <v>137</v>
      </c>
    </row>
    <row r="5" spans="1:21">
      <c r="A5" s="1" t="s">
        <v>343</v>
      </c>
      <c r="B5" s="2" t="s">
        <v>44</v>
      </c>
      <c r="C5" s="2"/>
      <c r="D5" s="2" t="s">
        <v>227</v>
      </c>
      <c r="E5" s="5"/>
      <c r="F5" s="2" t="s">
        <v>27</v>
      </c>
      <c r="G5" s="2" t="s">
        <v>28</v>
      </c>
      <c r="H5" s="4">
        <v>0.115</v>
      </c>
      <c r="I5" s="4">
        <v>0.17399999999999999</v>
      </c>
      <c r="J5" s="4">
        <v>2.3E-2</v>
      </c>
      <c r="K5" s="4">
        <v>25.518999999999998</v>
      </c>
      <c r="L5" s="4">
        <v>16</v>
      </c>
      <c r="M5" s="5"/>
      <c r="N5" s="2" t="s">
        <v>137</v>
      </c>
    </row>
    <row r="6" spans="1:21">
      <c r="A6" s="1"/>
      <c r="B6" s="2" t="s">
        <v>22</v>
      </c>
      <c r="C6" s="2" t="s">
        <v>136</v>
      </c>
      <c r="D6" s="2" t="s">
        <v>223</v>
      </c>
      <c r="E6" s="5"/>
      <c r="F6" s="2" t="s">
        <v>27</v>
      </c>
      <c r="G6" s="2" t="s">
        <v>28</v>
      </c>
      <c r="H6" s="4">
        <v>8.5000000000000006E-2</v>
      </c>
      <c r="I6" s="4">
        <v>0.14199999999999999</v>
      </c>
      <c r="J6" s="4">
        <v>2.5999999999999999E-2</v>
      </c>
      <c r="K6" s="4"/>
      <c r="L6" s="5"/>
      <c r="M6" s="5"/>
      <c r="N6" s="2" t="s">
        <v>137</v>
      </c>
    </row>
    <row r="7" spans="1:2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21">
      <c r="N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21"/>
  <sheetViews>
    <sheetView zoomScaleNormal="100" workbookViewId="0">
      <pane ySplit="1" topLeftCell="A2" activePane="bottomLeft" state="frozen"/>
      <selection pane="bottomLeft" activeCell="J17" sqref="J17"/>
    </sheetView>
  </sheetViews>
  <sheetFormatPr defaultRowHeight="14.5"/>
  <cols>
    <col min="1" max="1" width="24" bestFit="1" customWidth="1"/>
    <col min="2" max="2" width="33.7265625" bestFit="1" customWidth="1"/>
    <col min="3" max="3" width="33.08984375" bestFit="1" customWidth="1"/>
    <col min="4" max="4" width="13.81640625" bestFit="1" customWidth="1"/>
    <col min="5" max="5" width="9.453125" customWidth="1"/>
    <col min="6" max="6" width="9.81640625" bestFit="1" customWidth="1"/>
    <col min="8" max="10" width="16.90625" bestFit="1" customWidth="1"/>
    <col min="11" max="11" width="20.1796875" bestFit="1" customWidth="1"/>
    <col min="12" max="12" width="12.6328125" bestFit="1" customWidth="1"/>
    <col min="13" max="13" width="12.6328125" customWidth="1"/>
    <col min="14" max="14" width="18.54296875" bestFit="1" customWidth="1"/>
    <col min="18" max="18" width="21" bestFit="1" customWidth="1"/>
    <col min="19" max="19" width="28.36328125" bestFit="1" customWidth="1"/>
    <col min="20" max="20" width="46.90625" bestFit="1" customWidth="1"/>
    <col min="21" max="21" width="12.1796875" bestFit="1" customWidth="1"/>
    <col min="22" max="22" width="13.81640625" bestFit="1" customWidth="1"/>
  </cols>
  <sheetData>
    <row r="1" spans="1:22">
      <c r="A1" t="s">
        <v>0</v>
      </c>
      <c r="B1" t="s">
        <v>1</v>
      </c>
      <c r="C1" t="s">
        <v>153</v>
      </c>
      <c r="D1" t="s">
        <v>134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213</v>
      </c>
      <c r="L1" t="s">
        <v>296</v>
      </c>
      <c r="N1" t="s">
        <v>130</v>
      </c>
      <c r="O1" t="s">
        <v>5</v>
      </c>
      <c r="P1" t="s">
        <v>4</v>
      </c>
      <c r="Q1" t="s">
        <v>7</v>
      </c>
      <c r="R1" t="s">
        <v>9</v>
      </c>
      <c r="S1" t="s">
        <v>12</v>
      </c>
      <c r="T1" t="s">
        <v>11</v>
      </c>
      <c r="U1" t="s">
        <v>291</v>
      </c>
      <c r="V1" t="s">
        <v>290</v>
      </c>
    </row>
    <row r="3" spans="1:22">
      <c r="A3" s="1">
        <f xml:space="preserve"> 35</f>
        <v>35</v>
      </c>
      <c r="B3" s="2" t="s">
        <v>162</v>
      </c>
      <c r="C3" s="1" t="s">
        <v>163</v>
      </c>
      <c r="D3" s="2" t="s">
        <v>225</v>
      </c>
      <c r="E3" s="7"/>
      <c r="F3" s="2" t="s">
        <v>27</v>
      </c>
      <c r="G3" s="2" t="s">
        <v>28</v>
      </c>
      <c r="H3" s="4">
        <v>0.108</v>
      </c>
      <c r="I3" s="4" t="s">
        <v>43</v>
      </c>
      <c r="J3" s="4">
        <v>0.02</v>
      </c>
      <c r="K3" s="4">
        <v>19.138999999999999</v>
      </c>
      <c r="L3" s="4">
        <v>14</v>
      </c>
      <c r="N3" t="s">
        <v>131</v>
      </c>
      <c r="O3" s="4">
        <v>1.8069999999999999</v>
      </c>
      <c r="P3" s="4">
        <v>0.57999999999999996</v>
      </c>
      <c r="Q3" s="4">
        <v>0.38400000000000001</v>
      </c>
      <c r="R3" s="3">
        <v>0.40245503999999999</v>
      </c>
      <c r="S3" t="s">
        <v>170</v>
      </c>
      <c r="T3" s="11">
        <v>35</v>
      </c>
      <c r="U3">
        <f>R3*$A$17</f>
        <v>1090.6531583999999</v>
      </c>
      <c r="V3">
        <f>U3*$A$21</f>
        <v>10699.307483904</v>
      </c>
    </row>
    <row r="4" spans="1:22">
      <c r="A4" s="1">
        <v>12</v>
      </c>
      <c r="B4" s="2" t="s">
        <v>162</v>
      </c>
      <c r="C4" s="1"/>
      <c r="D4" s="2" t="s">
        <v>225</v>
      </c>
      <c r="E4" s="7"/>
      <c r="F4" s="2" t="s">
        <v>27</v>
      </c>
      <c r="G4" s="2" t="s">
        <v>28</v>
      </c>
      <c r="H4" s="4">
        <v>0.09</v>
      </c>
      <c r="I4" s="4">
        <v>0.126</v>
      </c>
      <c r="J4" s="4">
        <v>0.02</v>
      </c>
      <c r="K4" s="4">
        <v>18.079999999999998</v>
      </c>
      <c r="L4" s="4">
        <v>15</v>
      </c>
      <c r="N4" t="s">
        <v>131</v>
      </c>
      <c r="O4" s="4">
        <v>1.9790000000000001</v>
      </c>
      <c r="P4" s="4">
        <v>0.58699999999999997</v>
      </c>
      <c r="Q4" s="4">
        <v>0.38400000000000001</v>
      </c>
      <c r="R4" s="3">
        <v>0.44608243199999997</v>
      </c>
      <c r="S4" t="s">
        <v>169</v>
      </c>
      <c r="T4" s="11">
        <v>12</v>
      </c>
      <c r="U4">
        <f>R4*$A$17</f>
        <v>1208.8833907199999</v>
      </c>
      <c r="V4">
        <f>U4*$A$21</f>
        <v>11859.146062963198</v>
      </c>
    </row>
    <row r="5" spans="1:22">
      <c r="A5" s="7">
        <v>64</v>
      </c>
      <c r="B5" s="2" t="s">
        <v>165</v>
      </c>
      <c r="C5" s="1"/>
      <c r="D5" s="2" t="s">
        <v>225</v>
      </c>
      <c r="E5" s="7"/>
      <c r="F5" s="2" t="s">
        <v>27</v>
      </c>
      <c r="G5" s="2" t="s">
        <v>28</v>
      </c>
      <c r="H5" s="4">
        <v>7.4999999999999997E-2</v>
      </c>
      <c r="I5" s="4">
        <v>0.107</v>
      </c>
      <c r="J5" s="4">
        <v>1.6E-2</v>
      </c>
      <c r="K5" s="4">
        <v>12.106</v>
      </c>
      <c r="L5" s="4">
        <v>16</v>
      </c>
      <c r="N5" t="s">
        <v>131</v>
      </c>
      <c r="O5" s="4">
        <v>1.972</v>
      </c>
      <c r="P5" s="4">
        <v>0.71899999999999997</v>
      </c>
      <c r="Q5" s="4">
        <v>0.223</v>
      </c>
      <c r="R5" s="3">
        <v>0.316184564</v>
      </c>
      <c r="S5" t="s">
        <v>166</v>
      </c>
      <c r="T5" s="11">
        <v>64</v>
      </c>
      <c r="U5">
        <f>R5*$A$17</f>
        <v>856.86016844000005</v>
      </c>
      <c r="V5">
        <f>U5*$A$21</f>
        <v>8405.7982523964001</v>
      </c>
    </row>
    <row r="6" spans="1:22">
      <c r="A6" s="1" t="s">
        <v>122</v>
      </c>
      <c r="B6" s="2" t="s">
        <v>117</v>
      </c>
      <c r="C6" s="1"/>
      <c r="D6" s="2" t="s">
        <v>225</v>
      </c>
      <c r="E6" s="7"/>
      <c r="F6" s="2" t="s">
        <v>27</v>
      </c>
      <c r="G6" s="2" t="s">
        <v>28</v>
      </c>
      <c r="H6" s="4">
        <v>0.1</v>
      </c>
      <c r="I6" s="4">
        <v>0.111</v>
      </c>
      <c r="J6" s="4">
        <v>1.4999999999999999E-2</v>
      </c>
      <c r="K6" s="4">
        <v>15.117000000000001</v>
      </c>
      <c r="L6" s="4">
        <v>13.5</v>
      </c>
      <c r="N6" t="s">
        <v>131</v>
      </c>
      <c r="O6" s="4"/>
      <c r="P6" s="4"/>
      <c r="Q6" s="4"/>
      <c r="R6" s="3">
        <v>0.1506624</v>
      </c>
      <c r="S6" t="s">
        <v>168</v>
      </c>
      <c r="T6" s="11" t="s">
        <v>265</v>
      </c>
      <c r="U6">
        <f>R6*$A$17</f>
        <v>408.29510399999998</v>
      </c>
      <c r="V6">
        <f>U6*$A$21</f>
        <v>4005.37497024</v>
      </c>
    </row>
    <row r="7" spans="1:22">
      <c r="A7" s="1">
        <f>B15+67</f>
        <v>67</v>
      </c>
      <c r="B7" s="2" t="s">
        <v>164</v>
      </c>
      <c r="C7" s="7" t="s">
        <v>298</v>
      </c>
      <c r="D7" s="2" t="s">
        <v>225</v>
      </c>
      <c r="E7" s="7"/>
      <c r="F7" s="2" t="s">
        <v>27</v>
      </c>
      <c r="G7" s="2" t="s">
        <v>28</v>
      </c>
      <c r="H7" s="4">
        <v>0.06</v>
      </c>
      <c r="I7" s="4">
        <v>9.5000000000000001E-2</v>
      </c>
      <c r="J7" s="4">
        <v>1.7999999999999999E-2</v>
      </c>
      <c r="K7" s="4"/>
      <c r="N7" t="s">
        <v>131</v>
      </c>
      <c r="O7" s="4"/>
      <c r="P7" s="4"/>
      <c r="Q7" s="4"/>
      <c r="R7" s="12">
        <v>0.1506624</v>
      </c>
      <c r="S7" t="s">
        <v>168</v>
      </c>
      <c r="T7" s="11" t="s">
        <v>266</v>
      </c>
      <c r="U7">
        <f t="shared" ref="U7:U11" si="0">R7*$A$17</f>
        <v>408.29510399999998</v>
      </c>
      <c r="V7">
        <f t="shared" ref="V7:V11" si="1">U7*$A$21</f>
        <v>4005.37497024</v>
      </c>
    </row>
    <row r="8" spans="1:22">
      <c r="A8" s="1"/>
      <c r="B8" s="2"/>
      <c r="C8" s="7"/>
      <c r="D8" s="2"/>
      <c r="E8" s="7"/>
      <c r="F8" s="2"/>
      <c r="G8" s="2"/>
      <c r="H8" s="4"/>
      <c r="I8" s="4"/>
      <c r="J8" s="4"/>
      <c r="K8" s="4"/>
      <c r="O8" s="4"/>
      <c r="P8" s="4"/>
      <c r="Q8" s="4"/>
      <c r="R8" s="12"/>
      <c r="T8" s="11"/>
    </row>
    <row r="9" spans="1:22">
      <c r="A9" s="1" t="s">
        <v>230</v>
      </c>
      <c r="B9" s="2" t="s">
        <v>305</v>
      </c>
      <c r="C9" s="7"/>
      <c r="D9" s="2" t="s">
        <v>223</v>
      </c>
      <c r="E9" s="7"/>
      <c r="F9" s="2" t="s">
        <v>27</v>
      </c>
      <c r="G9" s="2" t="s">
        <v>28</v>
      </c>
      <c r="H9" s="4">
        <v>0.06</v>
      </c>
      <c r="I9" s="4">
        <v>6.7000000000000004E-2</v>
      </c>
      <c r="J9" s="4">
        <v>1.4500000000000001E-2</v>
      </c>
      <c r="K9" s="4"/>
      <c r="N9" t="s">
        <v>131</v>
      </c>
      <c r="O9" s="4">
        <v>0.46</v>
      </c>
      <c r="P9" s="4"/>
      <c r="Q9" s="4">
        <v>0.25</v>
      </c>
      <c r="R9" s="3">
        <v>4.1547599999999997E-2</v>
      </c>
      <c r="S9" t="s">
        <v>167</v>
      </c>
      <c r="T9" s="11" t="s">
        <v>231</v>
      </c>
      <c r="U9">
        <f t="shared" si="0"/>
        <v>112.59399599999999</v>
      </c>
      <c r="V9">
        <f t="shared" si="1"/>
        <v>1104.5471007599999</v>
      </c>
    </row>
    <row r="10" spans="1:22">
      <c r="A10">
        <v>70.938999999999993</v>
      </c>
      <c r="B10" s="2" t="s">
        <v>305</v>
      </c>
      <c r="D10" s="2">
        <v>2016</v>
      </c>
      <c r="H10" s="4">
        <v>6.3E-2</v>
      </c>
      <c r="I10" s="4">
        <v>6.4000000000000001E-2</v>
      </c>
      <c r="J10" t="s">
        <v>43</v>
      </c>
      <c r="K10" s="4">
        <v>4.7320000000000002</v>
      </c>
      <c r="L10" s="4">
        <v>21.8</v>
      </c>
      <c r="N10" t="s">
        <v>131</v>
      </c>
      <c r="R10">
        <v>4.1547599999999997E-2</v>
      </c>
      <c r="S10" t="s">
        <v>167</v>
      </c>
      <c r="T10" t="s">
        <v>231</v>
      </c>
      <c r="U10">
        <f t="shared" si="0"/>
        <v>112.59399599999999</v>
      </c>
      <c r="V10">
        <f t="shared" si="1"/>
        <v>1104.5471007599999</v>
      </c>
    </row>
    <row r="11" spans="1:22">
      <c r="A11" s="1" t="s">
        <v>232</v>
      </c>
      <c r="B11" s="2" t="s">
        <v>305</v>
      </c>
      <c r="D11">
        <v>2016</v>
      </c>
      <c r="H11" s="4">
        <v>6.6000000000000003E-2</v>
      </c>
      <c r="I11" s="4">
        <v>0.06</v>
      </c>
      <c r="J11" s="4">
        <v>0.01</v>
      </c>
      <c r="K11" s="4">
        <v>6.32</v>
      </c>
      <c r="L11" s="4">
        <v>6</v>
      </c>
      <c r="N11" t="s">
        <v>131</v>
      </c>
      <c r="R11" s="3">
        <v>4.1547599999999997E-2</v>
      </c>
      <c r="S11" t="s">
        <v>167</v>
      </c>
      <c r="T11" t="s">
        <v>231</v>
      </c>
      <c r="U11">
        <f t="shared" si="0"/>
        <v>112.59399599999999</v>
      </c>
      <c r="V11">
        <f t="shared" si="1"/>
        <v>1104.5471007599999</v>
      </c>
    </row>
    <row r="14" spans="1:22">
      <c r="N14" t="s">
        <v>294</v>
      </c>
    </row>
    <row r="16" spans="1:22">
      <c r="A16" t="s">
        <v>288</v>
      </c>
    </row>
    <row r="17" spans="1:1">
      <c r="A17">
        <v>2710</v>
      </c>
    </row>
    <row r="20" spans="1:1">
      <c r="A20" t="s">
        <v>289</v>
      </c>
    </row>
    <row r="21" spans="1:1">
      <c r="A21">
        <v>9.81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8"/>
  <sheetViews>
    <sheetView zoomScale="98" zoomScaleNormal="85" workbookViewId="0">
      <pane ySplit="1" topLeftCell="A2" activePane="bottomLeft" state="frozen"/>
      <selection pane="bottomLeft" activeCell="J18" sqref="J18"/>
    </sheetView>
  </sheetViews>
  <sheetFormatPr defaultRowHeight="14.5"/>
  <cols>
    <col min="1" max="1" width="13.6328125" bestFit="1" customWidth="1"/>
    <col min="2" max="2" width="20" bestFit="1" customWidth="1"/>
    <col min="3" max="3" width="9.08984375" bestFit="1" customWidth="1"/>
    <col min="4" max="4" width="26" bestFit="1" customWidth="1"/>
    <col min="5" max="5" width="17.1796875" bestFit="1" customWidth="1"/>
    <col min="7" max="7" width="9.81640625" bestFit="1" customWidth="1"/>
    <col min="10" max="10" width="11.90625" bestFit="1" customWidth="1"/>
    <col min="12" max="12" width="20.1796875" bestFit="1" customWidth="1"/>
    <col min="13" max="13" width="12.6328125" bestFit="1" customWidth="1"/>
    <col min="14" max="14" width="12.6328125" customWidth="1"/>
    <col min="15" max="15" width="15" bestFit="1" customWidth="1"/>
    <col min="19" max="19" width="12.453125" bestFit="1" customWidth="1"/>
    <col min="20" max="20" width="28.7265625" bestFit="1" customWidth="1"/>
    <col min="21" max="21" width="22.6328125" bestFit="1" customWidth="1"/>
    <col min="22" max="22" width="39.7265625" bestFit="1" customWidth="1"/>
    <col min="23" max="23" width="12.1796875" bestFit="1" customWidth="1"/>
  </cols>
  <sheetData>
    <row r="1" spans="1:23">
      <c r="A1" t="s">
        <v>0</v>
      </c>
      <c r="B1" t="s">
        <v>1</v>
      </c>
      <c r="C1" t="s">
        <v>46</v>
      </c>
      <c r="D1" t="s">
        <v>153</v>
      </c>
      <c r="E1" t="s">
        <v>134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213</v>
      </c>
      <c r="M1" t="s">
        <v>296</v>
      </c>
      <c r="O1" t="s">
        <v>130</v>
      </c>
      <c r="P1" t="s">
        <v>5</v>
      </c>
      <c r="Q1" t="s">
        <v>4</v>
      </c>
      <c r="R1" t="s">
        <v>7</v>
      </c>
      <c r="S1" t="s">
        <v>9</v>
      </c>
      <c r="T1" t="s">
        <v>12</v>
      </c>
      <c r="U1" t="s">
        <v>11</v>
      </c>
      <c r="W1" t="s">
        <v>10</v>
      </c>
    </row>
    <row r="3" spans="1:23">
      <c r="A3" s="1">
        <v>128</v>
      </c>
      <c r="B3" s="2" t="s">
        <v>26</v>
      </c>
      <c r="C3" s="2"/>
      <c r="D3" s="2"/>
      <c r="E3" s="2" t="s">
        <v>224</v>
      </c>
      <c r="F3" s="5"/>
      <c r="G3" s="2" t="s">
        <v>27</v>
      </c>
      <c r="H3" s="2" t="s">
        <v>28</v>
      </c>
      <c r="I3" s="4">
        <v>0.15</v>
      </c>
      <c r="J3" s="4">
        <v>0.14699999999999999</v>
      </c>
      <c r="K3" s="32">
        <v>2.7E-2</v>
      </c>
      <c r="L3" s="4">
        <v>39.177999999999997</v>
      </c>
      <c r="M3" s="4">
        <v>7</v>
      </c>
      <c r="N3" s="5"/>
      <c r="O3" s="5" t="s">
        <v>131</v>
      </c>
      <c r="P3" s="4">
        <v>1.9330000000000001</v>
      </c>
      <c r="Q3" s="4">
        <v>0.69299999999999995</v>
      </c>
      <c r="R3" s="4">
        <v>0.56100000000000005</v>
      </c>
      <c r="S3" s="3">
        <f>SUM(R3*Q3*P3)</f>
        <v>0.75149820900000008</v>
      </c>
      <c r="T3" t="s">
        <v>190</v>
      </c>
      <c r="U3" s="3" t="s">
        <v>109</v>
      </c>
      <c r="V3" s="3"/>
    </row>
    <row r="4" spans="1:23">
      <c r="A4" s="1"/>
      <c r="B4" s="2" t="s">
        <v>105</v>
      </c>
      <c r="C4" s="2"/>
      <c r="D4" s="2" t="s">
        <v>160</v>
      </c>
      <c r="E4" s="2" t="s">
        <v>224</v>
      </c>
      <c r="F4" s="5"/>
      <c r="G4" s="2" t="s">
        <v>27</v>
      </c>
      <c r="H4" s="2" t="s">
        <v>28</v>
      </c>
      <c r="I4" s="4">
        <v>0.17</v>
      </c>
      <c r="J4" s="4">
        <v>0.13700000000000001</v>
      </c>
      <c r="K4" s="4">
        <v>1.6E-2</v>
      </c>
      <c r="L4" s="4">
        <v>27.306000000000001</v>
      </c>
      <c r="M4" s="4">
        <v>14</v>
      </c>
      <c r="N4" s="5"/>
      <c r="O4" s="5" t="s">
        <v>131</v>
      </c>
      <c r="P4" s="4">
        <v>2.4049999999999998</v>
      </c>
      <c r="Q4" s="4">
        <v>0.45700000000000002</v>
      </c>
      <c r="R4" s="4">
        <v>0.64</v>
      </c>
      <c r="S4" s="3">
        <f>SUM(R4*Q4*P4)</f>
        <v>0.7034144</v>
      </c>
      <c r="T4" t="s">
        <v>191</v>
      </c>
      <c r="U4" s="3" t="s">
        <v>187</v>
      </c>
      <c r="V4" s="3"/>
    </row>
    <row r="5" spans="1:23">
      <c r="A5" s="1"/>
      <c r="B5" s="2" t="s">
        <v>105</v>
      </c>
      <c r="C5" s="2"/>
      <c r="D5" s="2" t="s">
        <v>155</v>
      </c>
      <c r="E5" s="2" t="s">
        <v>224</v>
      </c>
      <c r="F5" s="5"/>
      <c r="G5" s="2" t="s">
        <v>27</v>
      </c>
      <c r="H5" s="2" t="s">
        <v>28</v>
      </c>
      <c r="I5" s="4">
        <v>0.155</v>
      </c>
      <c r="J5" s="4">
        <v>0.13100000000000001</v>
      </c>
      <c r="K5" s="4">
        <v>1.4999999999999999E-2</v>
      </c>
      <c r="L5" s="4">
        <v>23.22</v>
      </c>
      <c r="M5" s="4">
        <v>10</v>
      </c>
      <c r="N5" s="5"/>
      <c r="O5" s="5" t="s">
        <v>131</v>
      </c>
      <c r="P5" s="4"/>
      <c r="Q5" s="4"/>
      <c r="R5" s="4"/>
      <c r="S5" s="3">
        <v>0.7034144</v>
      </c>
      <c r="T5" t="s">
        <v>191</v>
      </c>
      <c r="U5" s="3" t="s">
        <v>187</v>
      </c>
      <c r="V5" s="3"/>
    </row>
    <row r="6" spans="1:23">
      <c r="A6" s="1"/>
      <c r="B6" s="2" t="s">
        <v>25</v>
      </c>
      <c r="C6" s="2" t="s">
        <v>85</v>
      </c>
      <c r="D6" s="2"/>
      <c r="E6" s="2" t="s">
        <v>223</v>
      </c>
      <c r="F6" s="5"/>
      <c r="G6" s="2" t="s">
        <v>27</v>
      </c>
      <c r="H6" s="2" t="s">
        <v>28</v>
      </c>
      <c r="I6" s="4">
        <v>0.14000000000000001</v>
      </c>
      <c r="J6" s="4">
        <v>0.17</v>
      </c>
      <c r="K6" s="32">
        <v>2.5999999999999999E-2</v>
      </c>
      <c r="L6" s="4"/>
      <c r="M6" s="5"/>
      <c r="N6" s="5"/>
      <c r="O6" s="5" t="s">
        <v>131</v>
      </c>
      <c r="P6" s="4"/>
      <c r="Q6" s="4"/>
      <c r="R6" s="4"/>
      <c r="S6" s="3">
        <v>0.73199999999999998</v>
      </c>
      <c r="T6" t="s">
        <v>192</v>
      </c>
      <c r="U6" s="3" t="s">
        <v>297</v>
      </c>
      <c r="V6" s="3" t="s">
        <v>121</v>
      </c>
    </row>
    <row r="7" spans="1:23">
      <c r="A7" s="1" t="s">
        <v>301</v>
      </c>
      <c r="B7" s="2" t="s">
        <v>25</v>
      </c>
      <c r="C7" s="2" t="s">
        <v>86</v>
      </c>
      <c r="D7" s="2"/>
      <c r="E7" s="2" t="s">
        <v>223</v>
      </c>
      <c r="F7" s="5"/>
      <c r="G7" s="2" t="s">
        <v>27</v>
      </c>
      <c r="H7" s="2" t="s">
        <v>28</v>
      </c>
      <c r="I7" s="4">
        <v>0.12</v>
      </c>
      <c r="J7" s="4">
        <v>0.16900000000000001</v>
      </c>
      <c r="K7" s="32">
        <v>2.4E-2</v>
      </c>
      <c r="L7" s="4"/>
      <c r="M7" s="5"/>
      <c r="N7" s="5"/>
      <c r="O7" s="5" t="s">
        <v>131</v>
      </c>
      <c r="P7" s="4">
        <v>0.84150000000000003</v>
      </c>
      <c r="Q7" s="4"/>
      <c r="R7" s="4">
        <v>1.3160000000000001</v>
      </c>
      <c r="S7" s="3">
        <v>0.73199999999999998</v>
      </c>
      <c r="T7" t="s">
        <v>192</v>
      </c>
      <c r="U7" s="3" t="s">
        <v>297</v>
      </c>
      <c r="V7" s="3"/>
    </row>
    <row r="8" spans="1:23">
      <c r="A8" s="1"/>
      <c r="B8" s="2" t="s">
        <v>75</v>
      </c>
      <c r="C8" s="2" t="s">
        <v>210</v>
      </c>
      <c r="D8" s="2" t="s">
        <v>161</v>
      </c>
      <c r="E8" s="2" t="s">
        <v>224</v>
      </c>
      <c r="F8" s="5"/>
      <c r="G8" s="2" t="s">
        <v>27</v>
      </c>
      <c r="H8" s="2" t="s">
        <v>28</v>
      </c>
      <c r="I8" s="4">
        <v>0.14599999999999999</v>
      </c>
      <c r="J8" s="4">
        <v>0.153</v>
      </c>
      <c r="K8" s="32">
        <v>2.5999999999999999E-2</v>
      </c>
      <c r="L8" s="4">
        <v>31.308</v>
      </c>
      <c r="M8" s="4">
        <v>22.5</v>
      </c>
      <c r="N8" s="5"/>
      <c r="O8" s="5" t="s">
        <v>131</v>
      </c>
      <c r="P8" s="4"/>
      <c r="Q8" s="4"/>
      <c r="R8" s="4"/>
      <c r="S8" s="3"/>
      <c r="U8" s="3" t="s">
        <v>122</v>
      </c>
      <c r="V8" s="3"/>
    </row>
    <row r="9" spans="1:23">
      <c r="A9" s="1"/>
      <c r="B9" s="2" t="s">
        <v>75</v>
      </c>
      <c r="C9" s="2" t="s">
        <v>211</v>
      </c>
      <c r="D9" s="2" t="s">
        <v>161</v>
      </c>
      <c r="E9" s="2" t="s">
        <v>226</v>
      </c>
      <c r="F9" s="5"/>
      <c r="G9" s="2" t="s">
        <v>27</v>
      </c>
      <c r="H9" s="2" t="s">
        <v>28</v>
      </c>
      <c r="I9" s="4">
        <v>0.105</v>
      </c>
      <c r="J9" s="4">
        <v>0.124</v>
      </c>
      <c r="K9" s="4">
        <v>1.6E-2</v>
      </c>
      <c r="L9" s="4">
        <v>16.815000000000001</v>
      </c>
      <c r="M9" s="4">
        <v>16</v>
      </c>
      <c r="N9" s="5"/>
      <c r="O9" s="5" t="s">
        <v>131</v>
      </c>
      <c r="P9" s="4"/>
      <c r="Q9" s="4"/>
      <c r="R9" s="4"/>
      <c r="S9" s="3"/>
      <c r="U9" s="3" t="s">
        <v>122</v>
      </c>
      <c r="V9" s="3"/>
    </row>
    <row r="10" spans="1:23">
      <c r="A10" s="1"/>
      <c r="B10" s="2" t="s">
        <v>106</v>
      </c>
      <c r="C10" s="2"/>
      <c r="D10" s="27"/>
      <c r="E10" s="2" t="s">
        <v>224</v>
      </c>
      <c r="F10" s="5"/>
      <c r="G10" s="2" t="s">
        <v>27</v>
      </c>
      <c r="H10" s="2" t="s">
        <v>28</v>
      </c>
      <c r="I10" s="4">
        <v>0.13</v>
      </c>
      <c r="J10" s="4">
        <v>0.13200000000000001</v>
      </c>
      <c r="K10" s="4">
        <v>1.9E-2</v>
      </c>
      <c r="L10" s="4">
        <v>20.789000000000001</v>
      </c>
      <c r="M10" s="4">
        <v>11.15</v>
      </c>
      <c r="N10" s="5"/>
      <c r="O10" s="5" t="s">
        <v>131</v>
      </c>
      <c r="P10" s="4">
        <v>0.90200000000000002</v>
      </c>
      <c r="Q10" s="4"/>
      <c r="R10" s="4">
        <v>0.40960000000000002</v>
      </c>
      <c r="S10" s="3">
        <v>0.26200000000000001</v>
      </c>
      <c r="T10" t="s">
        <v>193</v>
      </c>
      <c r="U10" s="3" t="s">
        <v>188</v>
      </c>
      <c r="V10" s="3" t="s">
        <v>121</v>
      </c>
    </row>
    <row r="11" spans="1:23">
      <c r="A11" s="1"/>
      <c r="B11" s="2" t="s">
        <v>107</v>
      </c>
      <c r="C11" s="2"/>
      <c r="D11" s="27"/>
      <c r="E11" s="2" t="s">
        <v>224</v>
      </c>
      <c r="F11" s="5"/>
      <c r="G11" s="2" t="s">
        <v>27</v>
      </c>
      <c r="H11" s="2" t="s">
        <v>28</v>
      </c>
      <c r="I11" s="4">
        <v>9.5000000000000001E-2</v>
      </c>
      <c r="J11" s="4">
        <v>0.105</v>
      </c>
      <c r="K11" s="4">
        <v>0.02</v>
      </c>
      <c r="L11" s="28">
        <v>18.248000000000001</v>
      </c>
      <c r="M11" s="5" t="s">
        <v>304</v>
      </c>
      <c r="N11" s="5"/>
      <c r="O11" s="5" t="s">
        <v>131</v>
      </c>
      <c r="P11" s="4"/>
      <c r="Q11" s="4"/>
      <c r="R11" s="4"/>
      <c r="S11" s="3"/>
      <c r="U11" s="3" t="s">
        <v>122</v>
      </c>
      <c r="V11" s="3"/>
    </row>
    <row r="12" spans="1:23">
      <c r="A12" s="1"/>
      <c r="B12" s="2" t="s">
        <v>108</v>
      </c>
      <c r="C12" s="2"/>
      <c r="D12" s="2"/>
      <c r="E12" s="2" t="s">
        <v>224</v>
      </c>
      <c r="F12" s="5"/>
      <c r="G12" s="2" t="s">
        <v>27</v>
      </c>
      <c r="H12" s="2" t="s">
        <v>28</v>
      </c>
      <c r="I12" s="4">
        <v>0.105</v>
      </c>
      <c r="J12" s="4">
        <v>0.17499999999999999</v>
      </c>
      <c r="K12" s="4">
        <v>0.02</v>
      </c>
      <c r="L12" s="4">
        <v>23.312000000000001</v>
      </c>
      <c r="M12" s="4">
        <v>18</v>
      </c>
      <c r="N12" s="5"/>
      <c r="O12" s="5" t="s">
        <v>131</v>
      </c>
      <c r="P12" s="4"/>
      <c r="Q12" s="4"/>
      <c r="R12" s="4"/>
      <c r="S12" s="3"/>
      <c r="U12" s="3" t="s">
        <v>122</v>
      </c>
      <c r="V12" s="3"/>
    </row>
    <row r="13" spans="1:23">
      <c r="A13" s="1">
        <v>407</v>
      </c>
      <c r="B13" s="2" t="s">
        <v>79</v>
      </c>
      <c r="C13" s="2" t="s">
        <v>110</v>
      </c>
      <c r="D13" s="27"/>
      <c r="E13" s="2" t="s">
        <v>224</v>
      </c>
      <c r="F13" s="5"/>
      <c r="G13" s="2" t="s">
        <v>27</v>
      </c>
      <c r="H13" s="2" t="s">
        <v>28</v>
      </c>
      <c r="I13" s="4">
        <v>8.5000000000000006E-2</v>
      </c>
      <c r="J13" s="4">
        <v>0.15</v>
      </c>
      <c r="K13" s="32">
        <v>0.03</v>
      </c>
      <c r="L13" s="28">
        <v>22.699000000000002</v>
      </c>
      <c r="M13" s="5" t="s">
        <v>304</v>
      </c>
      <c r="N13" s="5"/>
      <c r="O13" s="5" t="s">
        <v>131</v>
      </c>
      <c r="P13" s="4">
        <v>2.4225569619999998</v>
      </c>
      <c r="Q13" s="4">
        <v>0.86</v>
      </c>
      <c r="R13" s="4">
        <v>0.27200000000000002</v>
      </c>
      <c r="S13" s="3">
        <f>SUM(R13*Q13*P13)</f>
        <v>0.56668452455104001</v>
      </c>
      <c r="T13" t="s">
        <v>194</v>
      </c>
      <c r="U13" s="3" t="s">
        <v>112</v>
      </c>
      <c r="V13" s="12" t="s">
        <v>195</v>
      </c>
    </row>
    <row r="14" spans="1:23">
      <c r="A14" s="1"/>
      <c r="B14" s="2" t="s">
        <v>79</v>
      </c>
      <c r="C14" s="2" t="s">
        <v>111</v>
      </c>
      <c r="D14" s="2" t="s">
        <v>159</v>
      </c>
      <c r="E14" s="2" t="s">
        <v>225</v>
      </c>
      <c r="F14" s="5"/>
      <c r="G14" s="2" t="s">
        <v>27</v>
      </c>
      <c r="H14" s="2" t="s">
        <v>28</v>
      </c>
      <c r="I14" s="4">
        <v>0.14499999999999999</v>
      </c>
      <c r="J14" s="4">
        <v>0.151</v>
      </c>
      <c r="K14" s="32">
        <v>2.7E-2</v>
      </c>
      <c r="L14" s="4">
        <v>36.450000000000003</v>
      </c>
      <c r="M14" s="4">
        <v>12.5</v>
      </c>
      <c r="N14" s="5"/>
      <c r="O14" s="5" t="s">
        <v>131</v>
      </c>
      <c r="P14" s="4"/>
      <c r="Q14" s="4"/>
      <c r="R14" s="4"/>
      <c r="S14" s="3">
        <v>0.56668450000000004</v>
      </c>
      <c r="T14" t="s">
        <v>194</v>
      </c>
      <c r="U14" s="3" t="s">
        <v>189</v>
      </c>
      <c r="V14" s="3"/>
    </row>
    <row r="18" spans="15:15">
      <c r="O18" t="s">
        <v>295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workbookViewId="0">
      <pane ySplit="1" topLeftCell="A25" activePane="bottomLeft" state="frozen"/>
      <selection pane="bottomLeft" activeCell="L8" sqref="L8"/>
    </sheetView>
  </sheetViews>
  <sheetFormatPr defaultRowHeight="14.5"/>
  <cols>
    <col min="1" max="1" width="23" bestFit="1" customWidth="1"/>
    <col min="2" max="2" width="24.54296875" bestFit="1" customWidth="1"/>
    <col min="3" max="3" width="33.36328125" bestFit="1" customWidth="1"/>
    <col min="4" max="4" width="20.08984375" bestFit="1" customWidth="1"/>
    <col min="6" max="6" width="9.81640625" bestFit="1" customWidth="1"/>
    <col min="8" max="10" width="15.36328125" bestFit="1" customWidth="1"/>
    <col min="11" max="11" width="20.1796875" bestFit="1" customWidth="1"/>
    <col min="12" max="12" width="12.6328125" bestFit="1" customWidth="1"/>
    <col min="13" max="13" width="12.6328125" customWidth="1"/>
    <col min="14" max="14" width="16.81640625" bestFit="1" customWidth="1"/>
    <col min="18" max="18" width="12.453125" bestFit="1" customWidth="1"/>
    <col min="19" max="19" width="21.26953125" bestFit="1" customWidth="1"/>
    <col min="20" max="20" width="41.26953125" bestFit="1" customWidth="1"/>
    <col min="21" max="21" width="12.1796875" bestFit="1" customWidth="1"/>
    <col min="22" max="22" width="13.81640625" bestFit="1" customWidth="1"/>
  </cols>
  <sheetData>
    <row r="1" spans="1:30">
      <c r="A1" t="s">
        <v>0</v>
      </c>
      <c r="B1" t="s">
        <v>1</v>
      </c>
      <c r="C1" t="s">
        <v>138</v>
      </c>
      <c r="D1" t="s">
        <v>134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213</v>
      </c>
      <c r="L1" t="s">
        <v>296</v>
      </c>
      <c r="N1" t="s">
        <v>130</v>
      </c>
      <c r="O1" t="s">
        <v>5</v>
      </c>
      <c r="P1" t="s">
        <v>4</v>
      </c>
      <c r="Q1" t="s">
        <v>7</v>
      </c>
      <c r="R1" t="s">
        <v>9</v>
      </c>
      <c r="S1" t="s">
        <v>12</v>
      </c>
      <c r="T1" t="s">
        <v>11</v>
      </c>
      <c r="U1" t="s">
        <v>10</v>
      </c>
      <c r="V1" t="s">
        <v>290</v>
      </c>
    </row>
    <row r="2" spans="1:30">
      <c r="U2">
        <f>R2*$A$38</f>
        <v>0</v>
      </c>
      <c r="V2">
        <f>U2*$A$42</f>
        <v>0</v>
      </c>
    </row>
    <row r="4" spans="1:30">
      <c r="A4" s="65" t="s">
        <v>302</v>
      </c>
      <c r="B4" s="66" t="s">
        <v>339</v>
      </c>
      <c r="C4" s="67"/>
      <c r="D4" s="68">
        <v>2016</v>
      </c>
      <c r="E4" s="67"/>
      <c r="F4" s="67"/>
      <c r="G4" s="67"/>
      <c r="H4" s="69">
        <v>0.08</v>
      </c>
      <c r="I4" s="69">
        <v>0.13600000000000001</v>
      </c>
      <c r="J4" s="69">
        <v>1.7000000000000001E-2</v>
      </c>
      <c r="K4" s="69">
        <v>12.967000000000001</v>
      </c>
      <c r="L4" s="32">
        <v>10.5</v>
      </c>
      <c r="M4" s="67"/>
      <c r="N4" s="66" t="s">
        <v>131</v>
      </c>
      <c r="O4" s="67">
        <v>0.64</v>
      </c>
      <c r="P4" s="67"/>
      <c r="Q4" s="67">
        <v>1.57</v>
      </c>
      <c r="R4" s="67">
        <v>0.50506756770000005</v>
      </c>
      <c r="S4" s="67" t="s">
        <v>263</v>
      </c>
      <c r="T4" s="67" t="s">
        <v>267</v>
      </c>
      <c r="U4" s="67">
        <f t="shared" ref="U4:U13" si="0">R4*$A$38</f>
        <v>1368.7331084670002</v>
      </c>
      <c r="V4" s="67">
        <f t="shared" ref="V4:V13" si="1">U4*$A$42</f>
        <v>13427.271794061273</v>
      </c>
      <c r="W4" s="67"/>
      <c r="X4" s="67"/>
      <c r="Y4" s="67"/>
      <c r="Z4" s="67"/>
      <c r="AA4" s="67"/>
    </row>
    <row r="5" spans="1:30">
      <c r="A5" s="65" t="s">
        <v>94</v>
      </c>
      <c r="B5" s="66" t="s">
        <v>339</v>
      </c>
      <c r="C5" s="66" t="s">
        <v>151</v>
      </c>
      <c r="D5" s="69" t="s">
        <v>233</v>
      </c>
      <c r="E5" s="70"/>
      <c r="F5" s="66" t="s">
        <v>27</v>
      </c>
      <c r="G5" s="66" t="s">
        <v>28</v>
      </c>
      <c r="H5" s="69">
        <v>0.11799999999999999</v>
      </c>
      <c r="I5" s="69">
        <v>0.123</v>
      </c>
      <c r="J5" s="69">
        <v>1.6E-2</v>
      </c>
      <c r="K5" s="69">
        <v>15.807</v>
      </c>
      <c r="L5" s="69">
        <v>17.75</v>
      </c>
      <c r="M5" s="67"/>
      <c r="N5" s="66" t="s">
        <v>131</v>
      </c>
      <c r="O5" s="67"/>
      <c r="P5" s="67"/>
      <c r="Q5" s="67"/>
      <c r="R5" s="67"/>
      <c r="S5" s="67"/>
      <c r="T5" s="67"/>
      <c r="U5" s="67">
        <f t="shared" si="0"/>
        <v>0</v>
      </c>
      <c r="V5" s="67">
        <f t="shared" si="1"/>
        <v>0</v>
      </c>
      <c r="W5" s="67"/>
      <c r="X5" s="67"/>
      <c r="Y5" s="67"/>
      <c r="Z5" s="67"/>
      <c r="AA5" s="67"/>
    </row>
    <row r="6" spans="1:30">
      <c r="A6" s="65" t="s">
        <v>95</v>
      </c>
      <c r="B6" s="66" t="s">
        <v>339</v>
      </c>
      <c r="C6" s="66" t="s">
        <v>151</v>
      </c>
      <c r="D6" s="69" t="s">
        <v>233</v>
      </c>
      <c r="E6" s="70"/>
      <c r="F6" s="66" t="s">
        <v>27</v>
      </c>
      <c r="G6" s="66" t="s">
        <v>28</v>
      </c>
      <c r="H6" s="69">
        <v>0.122</v>
      </c>
      <c r="I6" s="69">
        <v>0.11700000000000001</v>
      </c>
      <c r="J6" s="69">
        <v>1.4999999999999999E-2</v>
      </c>
      <c r="K6" s="69">
        <v>16.256</v>
      </c>
      <c r="L6" s="69">
        <v>14</v>
      </c>
      <c r="M6" s="67"/>
      <c r="N6" s="66" t="s">
        <v>131</v>
      </c>
      <c r="O6" s="67"/>
      <c r="P6" s="67"/>
      <c r="Q6" s="67"/>
      <c r="R6" s="67"/>
      <c r="S6" s="67"/>
      <c r="T6" s="67"/>
      <c r="U6" s="67">
        <f t="shared" si="0"/>
        <v>0</v>
      </c>
      <c r="V6" s="67">
        <f t="shared" si="1"/>
        <v>0</v>
      </c>
      <c r="W6" s="67"/>
      <c r="X6" s="67"/>
      <c r="Y6" s="67"/>
      <c r="Z6" s="67"/>
      <c r="AA6" s="67"/>
    </row>
    <row r="7" spans="1:30">
      <c r="A7" s="65" t="s">
        <v>96</v>
      </c>
      <c r="B7" s="66" t="s">
        <v>339</v>
      </c>
      <c r="C7" s="66" t="s">
        <v>151</v>
      </c>
      <c r="D7" s="69" t="s">
        <v>233</v>
      </c>
      <c r="E7" s="70"/>
      <c r="F7" s="66" t="s">
        <v>27</v>
      </c>
      <c r="G7" s="66" t="s">
        <v>28</v>
      </c>
      <c r="H7" s="69">
        <v>0.12</v>
      </c>
      <c r="I7" s="69">
        <v>0.115</v>
      </c>
      <c r="J7" s="69">
        <v>1.55E-2</v>
      </c>
      <c r="K7" s="69">
        <v>16.797999999999998</v>
      </c>
      <c r="L7" s="69">
        <v>11.5</v>
      </c>
      <c r="M7" s="67"/>
      <c r="N7" s="66" t="s">
        <v>131</v>
      </c>
      <c r="O7" s="67"/>
      <c r="P7" s="67"/>
      <c r="Q7" s="67"/>
      <c r="R7" s="67"/>
      <c r="S7" s="67"/>
      <c r="T7" s="67"/>
      <c r="U7" s="67">
        <f t="shared" si="0"/>
        <v>0</v>
      </c>
      <c r="V7" s="67">
        <f t="shared" si="1"/>
        <v>0</v>
      </c>
      <c r="W7" s="67"/>
      <c r="X7" s="67"/>
      <c r="Y7" s="67"/>
      <c r="Z7" s="67"/>
      <c r="AA7" s="67"/>
    </row>
    <row r="8" spans="1:30">
      <c r="A8" s="71">
        <v>929</v>
      </c>
      <c r="B8" s="66" t="s">
        <v>339</v>
      </c>
      <c r="C8" s="67"/>
      <c r="D8" s="68">
        <v>2016</v>
      </c>
      <c r="E8" s="67"/>
      <c r="F8" s="67"/>
      <c r="G8" s="67"/>
      <c r="H8" s="69">
        <v>3.7999999999999999E-2</v>
      </c>
      <c r="I8" s="69">
        <v>0.13600000000000001</v>
      </c>
      <c r="J8" s="69">
        <v>1.9E-2</v>
      </c>
      <c r="K8" s="69">
        <v>6.2809999999999997</v>
      </c>
      <c r="L8" s="32">
        <v>9</v>
      </c>
      <c r="M8" s="67"/>
      <c r="N8" s="66" t="s">
        <v>131</v>
      </c>
      <c r="O8" s="67">
        <v>0.66</v>
      </c>
      <c r="P8" s="67"/>
      <c r="Q8" s="67">
        <v>1.4750000000000001</v>
      </c>
      <c r="R8" s="67">
        <v>0.50462617399999998</v>
      </c>
      <c r="S8" s="67" t="s">
        <v>263</v>
      </c>
      <c r="T8" s="67" t="s">
        <v>267</v>
      </c>
      <c r="U8" s="67">
        <f t="shared" si="0"/>
        <v>1367.5369315399998</v>
      </c>
      <c r="V8" s="67">
        <f t="shared" si="1"/>
        <v>13415.537298407398</v>
      </c>
      <c r="W8" s="67"/>
      <c r="X8" s="67"/>
      <c r="Y8" s="67"/>
      <c r="Z8" s="67"/>
      <c r="AA8" s="67"/>
    </row>
    <row r="9" spans="1:30">
      <c r="A9" s="67" t="s">
        <v>234</v>
      </c>
      <c r="B9" s="66" t="s">
        <v>339</v>
      </c>
      <c r="C9" s="67"/>
      <c r="D9" s="68">
        <v>2016</v>
      </c>
      <c r="E9" s="67"/>
      <c r="F9" s="67"/>
      <c r="G9" s="67"/>
      <c r="H9" s="69">
        <v>1.4999999999999999E-2</v>
      </c>
      <c r="I9" s="67" t="s">
        <v>43</v>
      </c>
      <c r="J9" s="67" t="s">
        <v>43</v>
      </c>
      <c r="K9" s="67">
        <v>15.446</v>
      </c>
      <c r="L9" s="69">
        <v>12</v>
      </c>
      <c r="M9" s="67"/>
      <c r="N9" s="66" t="s">
        <v>131</v>
      </c>
      <c r="O9" s="67">
        <v>0.66</v>
      </c>
      <c r="P9" s="67"/>
      <c r="Q9" s="67"/>
      <c r="R9" s="67"/>
      <c r="S9" s="67" t="s">
        <v>263</v>
      </c>
      <c r="T9" s="67" t="s">
        <v>267</v>
      </c>
      <c r="U9" s="67">
        <f t="shared" si="0"/>
        <v>0</v>
      </c>
      <c r="V9" s="67">
        <f t="shared" si="1"/>
        <v>0</v>
      </c>
      <c r="W9" s="67"/>
      <c r="X9" s="67"/>
      <c r="Y9" s="67"/>
      <c r="Z9" s="67"/>
      <c r="AA9" s="67"/>
    </row>
    <row r="10" spans="1:30">
      <c r="A10" s="65" t="s">
        <v>238</v>
      </c>
      <c r="B10" s="66" t="s">
        <v>339</v>
      </c>
      <c r="C10" s="67"/>
      <c r="D10" s="68">
        <v>2016</v>
      </c>
      <c r="E10" s="67"/>
      <c r="F10" s="67"/>
      <c r="G10" s="67"/>
      <c r="H10" s="69">
        <v>0.1</v>
      </c>
      <c r="I10" s="69">
        <v>0.15</v>
      </c>
      <c r="J10" s="69">
        <v>1.9E-2</v>
      </c>
      <c r="K10" s="69">
        <v>18.524000000000001</v>
      </c>
      <c r="L10" s="31">
        <v>19</v>
      </c>
      <c r="M10" s="67"/>
      <c r="N10" s="66" t="s">
        <v>131</v>
      </c>
      <c r="O10" s="67">
        <v>0.72</v>
      </c>
      <c r="P10" s="67"/>
      <c r="Q10" s="67">
        <v>1.67</v>
      </c>
      <c r="R10" s="67">
        <v>0.67994118120000002</v>
      </c>
      <c r="S10" s="67" t="s">
        <v>263</v>
      </c>
      <c r="T10" s="67" t="s">
        <v>267</v>
      </c>
      <c r="U10" s="67">
        <f t="shared" si="0"/>
        <v>1842.640601052</v>
      </c>
      <c r="V10" s="67">
        <f t="shared" si="1"/>
        <v>18076.304296320122</v>
      </c>
      <c r="W10" s="67"/>
      <c r="X10" s="67"/>
      <c r="Y10" s="67"/>
      <c r="Z10" s="67"/>
      <c r="AA10" s="67"/>
    </row>
    <row r="11" spans="1:30">
      <c r="A11" s="65" t="s">
        <v>241</v>
      </c>
      <c r="B11" s="66" t="s">
        <v>339</v>
      </c>
      <c r="C11" s="67"/>
      <c r="D11" s="68">
        <v>2016</v>
      </c>
      <c r="E11" s="67"/>
      <c r="F11" s="67"/>
      <c r="G11" s="67"/>
      <c r="H11" s="69">
        <v>8.5000000000000006E-2</v>
      </c>
      <c r="I11" s="69">
        <v>0.14199999999999999</v>
      </c>
      <c r="J11" s="69">
        <v>2.1000000000000001E-2</v>
      </c>
      <c r="K11" s="69">
        <v>15.446</v>
      </c>
      <c r="L11" s="69">
        <v>14</v>
      </c>
      <c r="M11" s="67"/>
      <c r="N11" s="66" t="s">
        <v>131</v>
      </c>
      <c r="O11" s="67">
        <v>0.68</v>
      </c>
      <c r="P11" s="67"/>
      <c r="Q11" s="67">
        <v>1.5</v>
      </c>
      <c r="R11" s="67">
        <v>0.54475216609999999</v>
      </c>
      <c r="S11" s="67" t="s">
        <v>263</v>
      </c>
      <c r="T11" s="67" t="s">
        <v>267</v>
      </c>
      <c r="U11" s="67">
        <f t="shared" si="0"/>
        <v>1476.278370131</v>
      </c>
      <c r="V11" s="67">
        <f t="shared" si="1"/>
        <v>14482.290810985111</v>
      </c>
      <c r="W11" s="67"/>
      <c r="X11" s="67"/>
      <c r="Y11" s="67"/>
      <c r="Z11" s="67"/>
      <c r="AA11" s="67"/>
    </row>
    <row r="12" spans="1:30">
      <c r="A12" s="65" t="s">
        <v>122</v>
      </c>
      <c r="B12" s="66" t="s">
        <v>339</v>
      </c>
      <c r="C12" s="67"/>
      <c r="D12" s="68">
        <v>2016</v>
      </c>
      <c r="E12" s="67"/>
      <c r="F12" s="67"/>
      <c r="G12" s="67"/>
      <c r="H12" s="69">
        <v>0.12</v>
      </c>
      <c r="I12" s="69">
        <v>0.13600000000000001</v>
      </c>
      <c r="J12" s="69">
        <v>1.7999999999999999E-2</v>
      </c>
      <c r="K12" s="69">
        <v>20.673999999999999</v>
      </c>
      <c r="L12" s="31">
        <v>19.5</v>
      </c>
      <c r="M12" s="67"/>
      <c r="N12" s="66" t="s">
        <v>131</v>
      </c>
      <c r="O12" s="67">
        <v>0.75</v>
      </c>
      <c r="P12" s="67"/>
      <c r="Q12" s="67">
        <v>1.66</v>
      </c>
      <c r="R12" s="67">
        <v>0.73336553510000002</v>
      </c>
      <c r="S12" s="67" t="s">
        <v>263</v>
      </c>
      <c r="T12" s="67" t="s">
        <v>267</v>
      </c>
      <c r="U12" s="67">
        <f t="shared" si="0"/>
        <v>1987.420600121</v>
      </c>
      <c r="V12" s="67">
        <f t="shared" si="1"/>
        <v>19496.596087187012</v>
      </c>
      <c r="W12" s="67"/>
      <c r="X12" s="67"/>
      <c r="Y12" s="67"/>
      <c r="Z12" s="67"/>
      <c r="AA12" s="67"/>
    </row>
    <row r="13" spans="1:30">
      <c r="A13" s="65" t="s">
        <v>236</v>
      </c>
      <c r="B13" s="66" t="s">
        <v>341</v>
      </c>
      <c r="C13" s="67"/>
      <c r="D13" s="68">
        <v>2016</v>
      </c>
      <c r="E13" s="67"/>
      <c r="F13" s="67"/>
      <c r="G13" s="67"/>
      <c r="H13" s="69">
        <v>0.107</v>
      </c>
      <c r="I13" s="69">
        <v>0.14000000000000001</v>
      </c>
      <c r="J13" s="69">
        <v>0.02</v>
      </c>
      <c r="K13" s="69">
        <v>20.318999999999999</v>
      </c>
      <c r="L13" s="32">
        <v>10.75</v>
      </c>
      <c r="M13" s="67"/>
      <c r="N13" s="66" t="s">
        <v>131</v>
      </c>
      <c r="O13" s="67">
        <v>0.66</v>
      </c>
      <c r="P13" s="67"/>
      <c r="Q13" s="67">
        <v>1.5</v>
      </c>
      <c r="R13" s="67">
        <v>0.51317915999999997</v>
      </c>
      <c r="S13" s="67" t="s">
        <v>263</v>
      </c>
      <c r="T13" s="67" t="s">
        <v>267</v>
      </c>
      <c r="U13" s="67">
        <f t="shared" si="0"/>
        <v>1390.7155235999999</v>
      </c>
      <c r="V13" s="67">
        <f t="shared" si="1"/>
        <v>13642.919286516</v>
      </c>
      <c r="W13" s="67"/>
      <c r="X13" s="67"/>
      <c r="Y13" s="67"/>
      <c r="Z13" s="67"/>
      <c r="AA13" s="67"/>
    </row>
    <row r="14" spans="1:30">
      <c r="A14" s="1"/>
      <c r="B14" s="2"/>
      <c r="D14" s="24"/>
      <c r="H14" s="4"/>
      <c r="I14" s="4"/>
      <c r="J14" s="4"/>
      <c r="K14" s="4"/>
      <c r="L14" s="4"/>
      <c r="N14" s="2"/>
    </row>
    <row r="15" spans="1:30">
      <c r="A15" s="58" t="s">
        <v>98</v>
      </c>
      <c r="B15" s="59" t="s">
        <v>215</v>
      </c>
      <c r="C15" s="59"/>
      <c r="D15" s="62" t="s">
        <v>233</v>
      </c>
      <c r="E15" s="63"/>
      <c r="F15" s="59" t="s">
        <v>27</v>
      </c>
      <c r="G15" s="59" t="s">
        <v>28</v>
      </c>
      <c r="H15" s="62">
        <v>9.0999999999999998E-2</v>
      </c>
      <c r="I15" s="62" t="s">
        <v>251</v>
      </c>
      <c r="J15" s="62">
        <v>1.6E-2</v>
      </c>
      <c r="K15" s="62">
        <v>12.89</v>
      </c>
      <c r="L15" s="62">
        <v>13</v>
      </c>
      <c r="M15" s="60"/>
      <c r="N15" s="59" t="s">
        <v>131</v>
      </c>
      <c r="O15" s="60"/>
      <c r="P15" s="60"/>
      <c r="Q15" s="60"/>
      <c r="R15" s="60"/>
      <c r="S15" s="60"/>
      <c r="T15" s="60"/>
      <c r="U15" s="60">
        <f t="shared" ref="U15:U22" si="2">R15*$A$38</f>
        <v>0</v>
      </c>
      <c r="V15" s="60">
        <f t="shared" ref="V15:V22" si="3">U15*$A$42</f>
        <v>0</v>
      </c>
      <c r="W15" s="60"/>
      <c r="X15" s="60"/>
      <c r="Y15" s="60"/>
      <c r="Z15" s="60"/>
      <c r="AA15" s="60"/>
      <c r="AB15" s="60"/>
      <c r="AC15" s="60"/>
      <c r="AD15" s="60"/>
    </row>
    <row r="16" spans="1:30">
      <c r="A16" s="58" t="s">
        <v>99</v>
      </c>
      <c r="B16" s="59" t="s">
        <v>215</v>
      </c>
      <c r="C16" s="59" t="s">
        <v>252</v>
      </c>
      <c r="D16" s="62" t="s">
        <v>223</v>
      </c>
      <c r="E16" s="63"/>
      <c r="F16" s="59" t="s">
        <v>27</v>
      </c>
      <c r="G16" s="59" t="s">
        <v>28</v>
      </c>
      <c r="H16" s="62">
        <v>0.08</v>
      </c>
      <c r="I16" s="62">
        <v>0.13200000000000001</v>
      </c>
      <c r="J16" s="62">
        <v>0.02</v>
      </c>
      <c r="K16" s="62"/>
      <c r="L16" s="60"/>
      <c r="M16" s="60"/>
      <c r="N16" s="59" t="s">
        <v>131</v>
      </c>
      <c r="O16" s="60"/>
      <c r="P16" s="60"/>
      <c r="Q16" s="60"/>
      <c r="R16" s="60"/>
      <c r="S16" s="60"/>
      <c r="T16" s="60"/>
      <c r="U16" s="60">
        <f t="shared" si="2"/>
        <v>0</v>
      </c>
      <c r="V16" s="60">
        <f t="shared" si="3"/>
        <v>0</v>
      </c>
      <c r="W16" s="60"/>
      <c r="X16" s="60"/>
      <c r="Y16" s="60"/>
      <c r="Z16" s="60"/>
      <c r="AA16" s="60"/>
      <c r="AB16" s="60"/>
      <c r="AC16" s="60"/>
      <c r="AD16" s="60"/>
    </row>
    <row r="17" spans="1:30">
      <c r="A17" s="58" t="s">
        <v>253</v>
      </c>
      <c r="B17" s="59" t="s">
        <v>215</v>
      </c>
      <c r="C17" s="60"/>
      <c r="D17" s="61">
        <v>2016</v>
      </c>
      <c r="E17" s="60"/>
      <c r="F17" s="60"/>
      <c r="G17" s="60"/>
      <c r="H17" s="62">
        <v>9.1999999999999998E-2</v>
      </c>
      <c r="I17" s="62">
        <v>0.123</v>
      </c>
      <c r="J17" s="62">
        <v>1.6E-2</v>
      </c>
      <c r="K17" s="62">
        <v>12.750999999999999</v>
      </c>
      <c r="L17" s="62">
        <v>11</v>
      </c>
      <c r="M17" s="60"/>
      <c r="N17" s="60" t="s">
        <v>131</v>
      </c>
      <c r="O17" s="60">
        <v>1.07</v>
      </c>
      <c r="P17" s="60">
        <v>0.85</v>
      </c>
      <c r="Q17" s="60">
        <v>0.32</v>
      </c>
      <c r="R17" s="60">
        <v>0.29104000000000002</v>
      </c>
      <c r="S17" s="60" t="s">
        <v>263</v>
      </c>
      <c r="T17" s="60"/>
      <c r="U17" s="60">
        <f t="shared" si="2"/>
        <v>788.71840000000009</v>
      </c>
      <c r="V17" s="60">
        <f t="shared" si="3"/>
        <v>7737.3275040000017</v>
      </c>
      <c r="W17" s="60"/>
      <c r="X17" s="60"/>
      <c r="Y17" s="60"/>
      <c r="Z17" s="60"/>
      <c r="AA17" s="60"/>
      <c r="AB17" s="60"/>
      <c r="AC17" s="60"/>
      <c r="AD17" s="60"/>
    </row>
    <row r="18" spans="1:30">
      <c r="A18" s="58" t="s">
        <v>100</v>
      </c>
      <c r="B18" s="59" t="s">
        <v>26</v>
      </c>
      <c r="C18" s="59" t="s">
        <v>152</v>
      </c>
      <c r="D18" s="62" t="s">
        <v>223</v>
      </c>
      <c r="E18" s="63"/>
      <c r="F18" s="59" t="s">
        <v>27</v>
      </c>
      <c r="G18" s="59" t="s">
        <v>28</v>
      </c>
      <c r="H18" s="62">
        <v>0.06</v>
      </c>
      <c r="I18" s="62">
        <v>0.1</v>
      </c>
      <c r="J18" s="62">
        <v>1.7999999999999999E-2</v>
      </c>
      <c r="K18" s="60"/>
      <c r="L18" s="60"/>
      <c r="M18" s="60"/>
      <c r="N18" s="59" t="s">
        <v>131</v>
      </c>
      <c r="O18" s="60"/>
      <c r="P18" s="60"/>
      <c r="Q18" s="60"/>
      <c r="R18" s="60"/>
      <c r="S18" s="60"/>
      <c r="T18" s="60"/>
      <c r="U18" s="60">
        <f t="shared" si="2"/>
        <v>0</v>
      </c>
      <c r="V18" s="60">
        <f t="shared" si="3"/>
        <v>0</v>
      </c>
      <c r="W18" s="60"/>
      <c r="X18" s="60"/>
      <c r="Y18" s="60"/>
      <c r="Z18" s="60"/>
      <c r="AA18" s="60"/>
      <c r="AB18" s="60"/>
      <c r="AC18" s="60"/>
      <c r="AD18" s="60"/>
    </row>
    <row r="19" spans="1:30">
      <c r="A19" s="60" t="s">
        <v>243</v>
      </c>
      <c r="B19" s="60" t="s">
        <v>256</v>
      </c>
      <c r="C19" s="60"/>
      <c r="D19" s="61">
        <v>2016</v>
      </c>
      <c r="E19" s="60"/>
      <c r="F19" s="60"/>
      <c r="G19" s="60"/>
      <c r="H19" s="60">
        <v>7.8E-2</v>
      </c>
      <c r="I19" s="60">
        <v>0.13</v>
      </c>
      <c r="J19" s="60">
        <v>0.02</v>
      </c>
      <c r="K19" s="60">
        <v>14.228</v>
      </c>
      <c r="L19" s="60">
        <v>13</v>
      </c>
      <c r="M19" s="60"/>
      <c r="N19" s="60" t="s">
        <v>131</v>
      </c>
      <c r="O19" s="60"/>
      <c r="P19" s="60"/>
      <c r="Q19" s="60"/>
      <c r="R19" s="60"/>
      <c r="S19" s="60"/>
      <c r="T19" s="60"/>
      <c r="U19" s="60">
        <f t="shared" si="2"/>
        <v>0</v>
      </c>
      <c r="V19" s="60">
        <f t="shared" si="3"/>
        <v>0</v>
      </c>
      <c r="W19" s="60"/>
      <c r="X19" s="60"/>
      <c r="Y19" s="60"/>
      <c r="Z19" s="60"/>
      <c r="AA19" s="60"/>
      <c r="AB19" s="60"/>
      <c r="AC19" s="60"/>
      <c r="AD19" s="60"/>
    </row>
    <row r="20" spans="1:30">
      <c r="A20" s="60" t="s">
        <v>258</v>
      </c>
      <c r="B20" s="60" t="s">
        <v>257</v>
      </c>
      <c r="C20" s="60"/>
      <c r="D20" s="61">
        <v>2016</v>
      </c>
      <c r="E20" s="60"/>
      <c r="F20" s="60"/>
      <c r="G20" s="60"/>
      <c r="H20" s="60">
        <v>5.8000000000000003E-2</v>
      </c>
      <c r="I20" s="60">
        <v>9.6000000000000002E-2</v>
      </c>
      <c r="J20" s="60">
        <v>1.6E-2</v>
      </c>
      <c r="K20" s="60">
        <v>9.1620000000000008</v>
      </c>
      <c r="L20" s="62">
        <v>14.25</v>
      </c>
      <c r="M20" s="60"/>
      <c r="N20" s="60" t="s">
        <v>131</v>
      </c>
      <c r="O20" s="60" t="s">
        <v>262</v>
      </c>
      <c r="P20" s="60" t="s">
        <v>259</v>
      </c>
      <c r="Q20" s="60">
        <v>0.24199999999999999</v>
      </c>
      <c r="R20" s="60">
        <v>1.75692E-2</v>
      </c>
      <c r="S20" s="60" t="s">
        <v>263</v>
      </c>
      <c r="T20" s="60" t="s">
        <v>268</v>
      </c>
      <c r="U20" s="60">
        <f t="shared" si="2"/>
        <v>47.612532000000002</v>
      </c>
      <c r="V20" s="60">
        <f t="shared" si="3"/>
        <v>467.07893892000004</v>
      </c>
      <c r="W20" s="60"/>
      <c r="X20" s="60"/>
      <c r="Y20" s="60"/>
      <c r="Z20" s="60"/>
      <c r="AA20" s="60"/>
      <c r="AB20" s="60"/>
      <c r="AC20" s="60"/>
      <c r="AD20" s="60"/>
    </row>
    <row r="21" spans="1:30">
      <c r="A21" s="64">
        <v>61.482999999999997</v>
      </c>
      <c r="B21" s="60" t="s">
        <v>257</v>
      </c>
      <c r="C21" s="60"/>
      <c r="D21" s="61">
        <v>2016</v>
      </c>
      <c r="E21" s="60"/>
      <c r="F21" s="60"/>
      <c r="G21" s="60"/>
      <c r="H21" s="60">
        <v>7.2999999999999995E-2</v>
      </c>
      <c r="I21" s="60">
        <v>0.108</v>
      </c>
      <c r="J21" s="60">
        <v>1.7000000000000001E-2</v>
      </c>
      <c r="K21" s="60">
        <v>9.6170000000000009</v>
      </c>
      <c r="L21" s="60">
        <v>15</v>
      </c>
      <c r="M21" s="60"/>
      <c r="N21" s="60" t="s">
        <v>131</v>
      </c>
      <c r="O21" s="60" t="s">
        <v>260</v>
      </c>
      <c r="P21" s="60" t="s">
        <v>261</v>
      </c>
      <c r="Q21" s="60">
        <v>0.23</v>
      </c>
      <c r="R21" s="60">
        <v>2.0285999999999998E-2</v>
      </c>
      <c r="S21" s="60" t="s">
        <v>263</v>
      </c>
      <c r="T21" s="60" t="s">
        <v>268</v>
      </c>
      <c r="U21" s="60">
        <f t="shared" si="2"/>
        <v>54.975059999999999</v>
      </c>
      <c r="V21" s="60">
        <f t="shared" si="3"/>
        <v>539.30533860000003</v>
      </c>
      <c r="W21" s="60"/>
      <c r="X21" s="60"/>
      <c r="Y21" s="60"/>
      <c r="Z21" s="60"/>
      <c r="AA21" s="60"/>
      <c r="AB21" s="60"/>
      <c r="AC21" s="60"/>
      <c r="AD21" s="60"/>
    </row>
    <row r="22" spans="1:30">
      <c r="A22" s="58" t="s">
        <v>255</v>
      </c>
      <c r="B22" s="59" t="s">
        <v>72</v>
      </c>
      <c r="C22" s="59"/>
      <c r="D22" s="62" t="s">
        <v>233</v>
      </c>
      <c r="E22" s="63"/>
      <c r="F22" s="59" t="s">
        <v>27</v>
      </c>
      <c r="G22" s="59" t="s">
        <v>28</v>
      </c>
      <c r="H22" s="62">
        <v>0.18</v>
      </c>
      <c r="I22" s="62">
        <v>0.115</v>
      </c>
      <c r="J22" s="62">
        <v>1.6E-2</v>
      </c>
      <c r="K22" s="62">
        <v>16.029</v>
      </c>
      <c r="L22" s="32">
        <v>19.5</v>
      </c>
      <c r="M22" s="60"/>
      <c r="N22" s="59" t="s">
        <v>131</v>
      </c>
      <c r="O22" s="60"/>
      <c r="P22" s="60"/>
      <c r="Q22" s="60"/>
      <c r="R22" s="60"/>
      <c r="S22" s="60"/>
      <c r="T22" s="60"/>
      <c r="U22" s="60">
        <f t="shared" si="2"/>
        <v>0</v>
      </c>
      <c r="V22" s="60">
        <f t="shared" si="3"/>
        <v>0</v>
      </c>
      <c r="W22" s="60"/>
      <c r="X22" s="60"/>
      <c r="Y22" s="60"/>
      <c r="Z22" s="60"/>
      <c r="AA22" s="60"/>
      <c r="AB22" s="60"/>
      <c r="AC22" s="60"/>
      <c r="AD22" s="60"/>
    </row>
    <row r="23" spans="1:30">
      <c r="A23" s="17"/>
      <c r="D23" s="24"/>
      <c r="H23" s="14"/>
      <c r="I23" s="14"/>
      <c r="J23" s="14"/>
      <c r="K23" s="14"/>
    </row>
    <row r="24" spans="1:30">
      <c r="H24" s="14"/>
      <c r="I24" s="14"/>
      <c r="J24" s="14"/>
      <c r="K24" s="14"/>
    </row>
    <row r="25" spans="1:30">
      <c r="A25" s="72" t="s">
        <v>237</v>
      </c>
      <c r="B25" s="73" t="s">
        <v>340</v>
      </c>
      <c r="C25" s="74"/>
      <c r="D25" s="75">
        <v>2016</v>
      </c>
      <c r="E25" s="74"/>
      <c r="F25" s="74"/>
      <c r="G25" s="74"/>
      <c r="H25" s="53">
        <v>0.152</v>
      </c>
      <c r="I25" s="53">
        <v>0.155</v>
      </c>
      <c r="J25" s="53">
        <v>2.5999999999999999E-2</v>
      </c>
      <c r="K25" s="53">
        <v>39.104999999999997</v>
      </c>
      <c r="L25" s="53">
        <v>15</v>
      </c>
      <c r="M25" s="74"/>
      <c r="N25" s="73" t="s">
        <v>131</v>
      </c>
      <c r="O25" s="74">
        <v>0.72</v>
      </c>
      <c r="P25" s="74"/>
      <c r="Q25" s="74">
        <v>1.9650000000000001</v>
      </c>
      <c r="R25" s="74">
        <v>0.80005055150000004</v>
      </c>
      <c r="S25" s="74" t="s">
        <v>263</v>
      </c>
      <c r="T25" s="74" t="s">
        <v>267</v>
      </c>
      <c r="U25" s="74">
        <f>R25*$A$38</f>
        <v>2168.1369945649999</v>
      </c>
      <c r="V25" s="74">
        <f>U25*$A$42</f>
        <v>21269.423916682648</v>
      </c>
      <c r="W25" s="74"/>
      <c r="X25" s="74"/>
      <c r="Y25" s="74"/>
      <c r="Z25" s="74"/>
      <c r="AA25" s="74"/>
    </row>
    <row r="26" spans="1:30">
      <c r="A26" s="72" t="s">
        <v>240</v>
      </c>
      <c r="B26" s="73" t="s">
        <v>340</v>
      </c>
      <c r="C26" s="74"/>
      <c r="D26" s="75">
        <v>2016</v>
      </c>
      <c r="E26" s="74"/>
      <c r="F26" s="74"/>
      <c r="G26" s="74"/>
      <c r="H26" s="53">
        <v>0.15</v>
      </c>
      <c r="I26" s="53">
        <v>0.14599999999999999</v>
      </c>
      <c r="J26" s="53">
        <v>2.5000000000000001E-2</v>
      </c>
      <c r="K26" s="53">
        <v>33.273000000000003</v>
      </c>
      <c r="L26" s="31">
        <v>21</v>
      </c>
      <c r="M26" s="74"/>
      <c r="N26" s="73" t="s">
        <v>131</v>
      </c>
      <c r="O26" s="74">
        <v>0.72</v>
      </c>
      <c r="P26" s="74"/>
      <c r="Q26" s="74">
        <v>1.78</v>
      </c>
      <c r="R26" s="74">
        <v>0.72472772610000002</v>
      </c>
      <c r="S26" s="74" t="s">
        <v>263</v>
      </c>
      <c r="T26" s="74" t="s">
        <v>267</v>
      </c>
      <c r="U26" s="74">
        <f>R26*$A$38</f>
        <v>1964.0121377310002</v>
      </c>
      <c r="V26" s="74">
        <f>U26*$A$42</f>
        <v>19266.959071141111</v>
      </c>
      <c r="W26" s="74"/>
      <c r="X26" s="74"/>
      <c r="Y26" s="74"/>
      <c r="Z26" s="74"/>
      <c r="AA26" s="74"/>
    </row>
    <row r="27" spans="1:30">
      <c r="H27" s="14"/>
      <c r="I27" s="14"/>
      <c r="J27" s="14"/>
      <c r="K27" s="14"/>
    </row>
    <row r="28" spans="1:30">
      <c r="A28" s="76" t="s">
        <v>97</v>
      </c>
      <c r="B28" s="77" t="s">
        <v>215</v>
      </c>
      <c r="C28" s="77" t="s">
        <v>151</v>
      </c>
      <c r="D28" s="78" t="s">
        <v>233</v>
      </c>
      <c r="E28" s="79"/>
      <c r="F28" s="77" t="s">
        <v>27</v>
      </c>
      <c r="G28" s="77" t="s">
        <v>28</v>
      </c>
      <c r="H28" s="78">
        <v>8.8999999999999996E-2</v>
      </c>
      <c r="I28" s="78">
        <v>0.128</v>
      </c>
      <c r="J28" s="78">
        <v>2.4E-2</v>
      </c>
      <c r="K28" s="78">
        <v>17.890999999999998</v>
      </c>
      <c r="L28" s="78">
        <v>15.25</v>
      </c>
      <c r="M28" s="80"/>
      <c r="N28" s="77" t="s">
        <v>131</v>
      </c>
      <c r="O28" s="80"/>
      <c r="P28" s="80"/>
      <c r="Q28" s="80"/>
      <c r="R28" s="80"/>
      <c r="S28" s="80"/>
      <c r="T28" s="80"/>
      <c r="U28" s="80">
        <f>R28*$A$38</f>
        <v>0</v>
      </c>
      <c r="V28" s="80">
        <f>U28*$A$42</f>
        <v>0</v>
      </c>
      <c r="W28" s="80"/>
      <c r="X28" s="80"/>
      <c r="Y28" s="80"/>
      <c r="Z28" s="80"/>
      <c r="AA28" s="80"/>
      <c r="AB28" s="80"/>
    </row>
    <row r="29" spans="1:30">
      <c r="H29" s="14"/>
      <c r="I29" s="14"/>
      <c r="J29" s="14"/>
      <c r="K29" s="14"/>
    </row>
    <row r="30" spans="1:30">
      <c r="H30" s="14"/>
      <c r="I30" s="14"/>
      <c r="J30" s="14"/>
      <c r="K30" s="14"/>
    </row>
    <row r="31" spans="1:30">
      <c r="H31" s="14"/>
      <c r="I31" s="14"/>
      <c r="J31" s="14"/>
      <c r="K31" s="14"/>
    </row>
    <row r="32" spans="1:30">
      <c r="A32" s="1" t="s">
        <v>93</v>
      </c>
      <c r="B32" s="2" t="s">
        <v>25</v>
      </c>
      <c r="C32" s="29" t="s">
        <v>298</v>
      </c>
      <c r="D32" s="4" t="s">
        <v>233</v>
      </c>
      <c r="E32" s="5"/>
      <c r="F32" s="2" t="s">
        <v>27</v>
      </c>
      <c r="G32" s="2" t="s">
        <v>28</v>
      </c>
      <c r="H32" s="4">
        <v>5.8000000000000003E-2</v>
      </c>
      <c r="I32" s="4">
        <v>0.13700000000000001</v>
      </c>
      <c r="J32" s="4">
        <v>1.9E-2</v>
      </c>
      <c r="K32" s="4"/>
      <c r="M32">
        <f>AVERAGE(L4:L26)</f>
        <v>14.430555555555555</v>
      </c>
      <c r="N32" s="2" t="s">
        <v>131</v>
      </c>
      <c r="O32">
        <v>0.66</v>
      </c>
      <c r="Q32">
        <v>1.55</v>
      </c>
      <c r="R32">
        <v>0.53028513200000005</v>
      </c>
      <c r="S32" t="s">
        <v>263</v>
      </c>
      <c r="T32" t="s">
        <v>267</v>
      </c>
      <c r="U32">
        <f>R32*$A$38</f>
        <v>1437.0727077200002</v>
      </c>
      <c r="V32">
        <f>U32*$A$42</f>
        <v>14097.683262733202</v>
      </c>
    </row>
    <row r="33" spans="1:22">
      <c r="A33" s="1" t="s">
        <v>235</v>
      </c>
      <c r="B33" s="2" t="s">
        <v>25</v>
      </c>
      <c r="C33" s="29" t="s">
        <v>298</v>
      </c>
      <c r="D33" s="24">
        <v>2016</v>
      </c>
      <c r="H33" s="4">
        <v>8.4000000000000005E-2</v>
      </c>
      <c r="I33" s="14" t="s">
        <v>43</v>
      </c>
      <c r="J33" s="4">
        <v>1.7999999999999999E-2</v>
      </c>
      <c r="K33" s="14"/>
      <c r="N33" s="2" t="s">
        <v>131</v>
      </c>
      <c r="O33">
        <v>0.66</v>
      </c>
      <c r="Q33">
        <v>1.4850000000000001</v>
      </c>
      <c r="R33">
        <v>0.50804736839999998</v>
      </c>
      <c r="S33" t="s">
        <v>263</v>
      </c>
      <c r="T33" t="s">
        <v>267</v>
      </c>
      <c r="U33">
        <f>R33*$A$38</f>
        <v>1376.808368364</v>
      </c>
      <c r="V33">
        <f>U33*$A$42</f>
        <v>13506.49009365084</v>
      </c>
    </row>
    <row r="34" spans="1:22">
      <c r="A34" s="1" t="s">
        <v>239</v>
      </c>
      <c r="B34" s="2" t="s">
        <v>25</v>
      </c>
      <c r="C34" s="30" t="s">
        <v>298</v>
      </c>
      <c r="D34" s="24">
        <v>2016</v>
      </c>
      <c r="H34" s="4" t="s">
        <v>43</v>
      </c>
      <c r="I34" s="4" t="s">
        <v>43</v>
      </c>
      <c r="J34" s="4" t="s">
        <v>43</v>
      </c>
      <c r="K34" s="14"/>
      <c r="N34" s="2" t="s">
        <v>131</v>
      </c>
      <c r="O34">
        <v>0.65</v>
      </c>
      <c r="Q34">
        <v>1.5</v>
      </c>
      <c r="R34">
        <v>0.49774608609999998</v>
      </c>
      <c r="S34" t="s">
        <v>263</v>
      </c>
      <c r="T34" t="s">
        <v>267</v>
      </c>
      <c r="U34">
        <f>R34*$A$38</f>
        <v>1348.8918933309999</v>
      </c>
      <c r="V34">
        <f>U34*$A$42</f>
        <v>13232.62947357711</v>
      </c>
    </row>
    <row r="35" spans="1:22">
      <c r="A35" s="1"/>
      <c r="B35" s="2"/>
      <c r="C35" s="29"/>
      <c r="D35" s="4"/>
      <c r="E35" s="5"/>
      <c r="F35" s="2"/>
      <c r="G35" s="2"/>
      <c r="H35" s="4"/>
      <c r="I35" s="4"/>
      <c r="J35" s="4"/>
      <c r="K35" s="4"/>
      <c r="N35" s="2"/>
    </row>
    <row r="36" spans="1:22">
      <c r="A36" t="s">
        <v>292</v>
      </c>
      <c r="U36">
        <f t="shared" ref="U36:U41" si="4">R36*$A$38</f>
        <v>0</v>
      </c>
    </row>
    <row r="37" spans="1:22">
      <c r="U37">
        <f t="shared" si="4"/>
        <v>0</v>
      </c>
    </row>
    <row r="38" spans="1:22">
      <c r="A38">
        <v>2710</v>
      </c>
      <c r="U38">
        <f t="shared" si="4"/>
        <v>0</v>
      </c>
    </row>
    <row r="39" spans="1:22">
      <c r="U39">
        <f t="shared" si="4"/>
        <v>0</v>
      </c>
    </row>
    <row r="40" spans="1:22">
      <c r="A40" t="s">
        <v>289</v>
      </c>
      <c r="U40">
        <f t="shared" si="4"/>
        <v>0</v>
      </c>
    </row>
    <row r="41" spans="1:22">
      <c r="U41">
        <f t="shared" si="4"/>
        <v>0</v>
      </c>
    </row>
    <row r="42" spans="1:22">
      <c r="A42">
        <v>9.81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C17" sqref="C17"/>
    </sheetView>
  </sheetViews>
  <sheetFormatPr defaultRowHeight="14.5"/>
  <cols>
    <col min="1" max="1" width="11.7265625" bestFit="1" customWidth="1"/>
    <col min="2" max="2" width="19.7265625" bestFit="1" customWidth="1"/>
    <col min="3" max="3" width="38.7265625" bestFit="1" customWidth="1"/>
    <col min="4" max="4" width="12.36328125" bestFit="1" customWidth="1"/>
    <col min="6" max="6" width="9.81640625" bestFit="1" customWidth="1"/>
    <col min="9" max="9" width="11.90625" bestFit="1" customWidth="1"/>
    <col min="11" max="11" width="20.1796875" bestFit="1" customWidth="1"/>
    <col min="12" max="12" width="12.6328125" bestFit="1" customWidth="1"/>
    <col min="14" max="14" width="12.6328125" bestFit="1" customWidth="1"/>
    <col min="18" max="18" width="12.453125" bestFit="1" customWidth="1"/>
    <col min="19" max="19" width="18.36328125" bestFit="1" customWidth="1"/>
    <col min="20" max="20" width="21.26953125" bestFit="1" customWidth="1"/>
    <col min="21" max="21" width="12.1796875" bestFit="1" customWidth="1"/>
  </cols>
  <sheetData>
    <row r="1" spans="1:22">
      <c r="A1" t="s">
        <v>0</v>
      </c>
      <c r="B1" t="s">
        <v>1</v>
      </c>
      <c r="C1" t="s">
        <v>138</v>
      </c>
      <c r="D1" t="s">
        <v>134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213</v>
      </c>
      <c r="L1" t="s">
        <v>296</v>
      </c>
      <c r="N1" t="s">
        <v>130</v>
      </c>
      <c r="O1" t="s">
        <v>5</v>
      </c>
      <c r="P1" t="s">
        <v>4</v>
      </c>
      <c r="Q1" t="s">
        <v>7</v>
      </c>
      <c r="R1" t="s">
        <v>9</v>
      </c>
      <c r="S1" t="s">
        <v>12</v>
      </c>
      <c r="T1" t="s">
        <v>11</v>
      </c>
      <c r="U1" t="s">
        <v>10</v>
      </c>
      <c r="V1" t="s">
        <v>290</v>
      </c>
    </row>
    <row r="3" spans="1:22">
      <c r="A3" t="s">
        <v>243</v>
      </c>
      <c r="B3" t="s">
        <v>242</v>
      </c>
      <c r="C3" t="s">
        <v>244</v>
      </c>
      <c r="D3">
        <v>2016</v>
      </c>
      <c r="H3">
        <v>0.09</v>
      </c>
      <c r="I3">
        <v>0.114</v>
      </c>
      <c r="J3">
        <v>2.5000000000000001E-2</v>
      </c>
      <c r="K3">
        <v>19.850999999999999</v>
      </c>
      <c r="L3">
        <v>10</v>
      </c>
      <c r="N3" t="s">
        <v>133</v>
      </c>
      <c r="O3">
        <v>1.19</v>
      </c>
      <c r="P3">
        <v>0.18</v>
      </c>
      <c r="Q3">
        <v>0.41499999999999998</v>
      </c>
      <c r="R3">
        <v>8.8893E-2</v>
      </c>
      <c r="S3" t="s">
        <v>263</v>
      </c>
      <c r="U3">
        <f>R3*$A$10</f>
        <v>0</v>
      </c>
      <c r="V3">
        <f>U3*$A$14</f>
        <v>0</v>
      </c>
    </row>
    <row r="4" spans="1:22">
      <c r="A4" t="s">
        <v>243</v>
      </c>
      <c r="B4" t="s">
        <v>245</v>
      </c>
      <c r="C4" t="s">
        <v>246</v>
      </c>
      <c r="D4">
        <v>2016</v>
      </c>
      <c r="H4">
        <v>0.13800000000000001</v>
      </c>
      <c r="I4">
        <v>0.128</v>
      </c>
      <c r="J4">
        <v>0.02</v>
      </c>
      <c r="K4">
        <v>23.675999999999998</v>
      </c>
      <c r="L4">
        <v>11.5</v>
      </c>
      <c r="N4" t="s">
        <v>247</v>
      </c>
      <c r="O4">
        <v>0.88</v>
      </c>
      <c r="P4">
        <v>0.94</v>
      </c>
      <c r="Q4">
        <v>1.04</v>
      </c>
      <c r="R4">
        <v>0.86028800000000005</v>
      </c>
      <c r="S4" t="s">
        <v>263</v>
      </c>
      <c r="U4">
        <f>R4*$A$10</f>
        <v>0</v>
      </c>
      <c r="V4">
        <f>U4*$A$14</f>
        <v>0</v>
      </c>
    </row>
    <row r="5" spans="1:22">
      <c r="A5" s="1" t="s">
        <v>123</v>
      </c>
      <c r="B5" s="2" t="s">
        <v>45</v>
      </c>
      <c r="C5" s="7" t="s">
        <v>298</v>
      </c>
      <c r="D5" s="2" t="s">
        <v>225</v>
      </c>
      <c r="E5" s="7"/>
      <c r="F5" s="2" t="s">
        <v>27</v>
      </c>
      <c r="G5" s="2" t="s">
        <v>28</v>
      </c>
      <c r="H5" s="4">
        <v>7.4999999999999997E-2</v>
      </c>
      <c r="I5" s="4">
        <v>9.7000000000000003E-2</v>
      </c>
      <c r="J5" s="4">
        <v>1.4E-2</v>
      </c>
      <c r="K5" s="4"/>
      <c r="N5" t="s">
        <v>131</v>
      </c>
      <c r="O5" s="4"/>
      <c r="P5" s="4"/>
      <c r="Q5" s="4"/>
      <c r="R5" s="3"/>
      <c r="T5" s="11"/>
      <c r="U5">
        <f t="shared" ref="U5:U9" si="0">R5*$A$21</f>
        <v>0</v>
      </c>
      <c r="V5">
        <f t="shared" ref="V5:V9" si="1">U5*$A$25</f>
        <v>0</v>
      </c>
    </row>
    <row r="6" spans="1:22">
      <c r="A6" s="1" t="s">
        <v>124</v>
      </c>
      <c r="B6" s="2" t="s">
        <v>45</v>
      </c>
      <c r="C6" s="1"/>
      <c r="D6" s="2" t="s">
        <v>225</v>
      </c>
      <c r="E6" s="7"/>
      <c r="F6" s="2" t="s">
        <v>27</v>
      </c>
      <c r="G6" s="2" t="s">
        <v>28</v>
      </c>
      <c r="H6" s="4">
        <v>7.8E-2</v>
      </c>
      <c r="I6" s="4">
        <v>0.13800000000000001</v>
      </c>
      <c r="J6" s="4">
        <v>2.4E-2</v>
      </c>
      <c r="K6" s="4">
        <v>18.818000000000001</v>
      </c>
      <c r="L6" s="4">
        <v>19</v>
      </c>
      <c r="N6" t="s">
        <v>131</v>
      </c>
      <c r="O6" s="4"/>
      <c r="P6" s="4"/>
      <c r="Q6" s="4"/>
      <c r="R6" s="3"/>
      <c r="T6" s="11"/>
      <c r="U6">
        <f t="shared" si="0"/>
        <v>0</v>
      </c>
      <c r="V6">
        <f t="shared" si="1"/>
        <v>0</v>
      </c>
    </row>
    <row r="7" spans="1:22">
      <c r="A7" s="1" t="s">
        <v>125</v>
      </c>
      <c r="B7" s="2" t="s">
        <v>45</v>
      </c>
      <c r="C7" s="7" t="s">
        <v>298</v>
      </c>
      <c r="D7" s="2" t="s">
        <v>225</v>
      </c>
      <c r="E7" s="7"/>
      <c r="F7" s="2" t="s">
        <v>27</v>
      </c>
      <c r="G7" s="2" t="s">
        <v>28</v>
      </c>
      <c r="H7" s="4" t="s">
        <v>43</v>
      </c>
      <c r="I7" s="4" t="s">
        <v>43</v>
      </c>
      <c r="J7" s="4" t="s">
        <v>43</v>
      </c>
      <c r="K7" s="4"/>
      <c r="N7" s="26" t="s">
        <v>131</v>
      </c>
      <c r="O7" s="4"/>
      <c r="P7" s="4"/>
      <c r="Q7" s="4"/>
      <c r="R7" s="3"/>
      <c r="T7" s="11"/>
      <c r="U7">
        <f t="shared" si="0"/>
        <v>0</v>
      </c>
      <c r="V7">
        <f t="shared" si="1"/>
        <v>0</v>
      </c>
    </row>
    <row r="8" spans="1:22">
      <c r="A8" s="1" t="s">
        <v>126</v>
      </c>
      <c r="B8" s="2" t="s">
        <v>45</v>
      </c>
      <c r="C8" s="7" t="s">
        <v>298</v>
      </c>
      <c r="D8" s="2" t="s">
        <v>225</v>
      </c>
      <c r="E8" s="7"/>
      <c r="F8" s="2" t="s">
        <v>27</v>
      </c>
      <c r="G8" s="2" t="s">
        <v>28</v>
      </c>
      <c r="H8" s="4">
        <v>0.06</v>
      </c>
      <c r="I8" s="4">
        <v>0.14199999999999999</v>
      </c>
      <c r="J8" s="4">
        <v>1.9E-2</v>
      </c>
      <c r="K8" s="4"/>
      <c r="N8" t="s">
        <v>131</v>
      </c>
      <c r="O8" s="4"/>
      <c r="P8" s="4"/>
      <c r="Q8" s="4"/>
      <c r="R8" s="3"/>
      <c r="T8" s="11"/>
      <c r="U8">
        <f t="shared" si="0"/>
        <v>0</v>
      </c>
      <c r="V8">
        <f t="shared" si="1"/>
        <v>0</v>
      </c>
    </row>
    <row r="9" spans="1:22">
      <c r="A9" s="1" t="s">
        <v>127</v>
      </c>
      <c r="B9" s="2" t="s">
        <v>45</v>
      </c>
      <c r="C9" s="7" t="s">
        <v>298</v>
      </c>
      <c r="D9" s="2" t="s">
        <v>225</v>
      </c>
      <c r="E9" s="7"/>
      <c r="F9" s="2" t="s">
        <v>27</v>
      </c>
      <c r="G9" s="2" t="s">
        <v>28</v>
      </c>
      <c r="H9" s="4">
        <v>7.0000000000000007E-2</v>
      </c>
      <c r="I9" s="4">
        <v>0.13800000000000001</v>
      </c>
      <c r="J9" s="4">
        <v>2.1999999999999999E-2</v>
      </c>
      <c r="K9" s="4"/>
      <c r="N9" t="s">
        <v>131</v>
      </c>
      <c r="O9" s="4"/>
      <c r="P9" s="4"/>
      <c r="Q9" s="4"/>
      <c r="R9" s="3"/>
      <c r="T9" s="11"/>
      <c r="U9">
        <f t="shared" si="0"/>
        <v>0</v>
      </c>
      <c r="V9">
        <f t="shared" si="1"/>
        <v>0</v>
      </c>
    </row>
    <row r="11" spans="1:22">
      <c r="A11" t="s">
        <v>243</v>
      </c>
      <c r="B11" t="s">
        <v>254</v>
      </c>
      <c r="D11" s="24">
        <v>2016</v>
      </c>
      <c r="H11" s="34">
        <v>5.6000000000000001E-2</v>
      </c>
      <c r="I11">
        <v>0.105</v>
      </c>
      <c r="J11">
        <v>1.4999999999999999E-2</v>
      </c>
      <c r="K11">
        <v>7.65</v>
      </c>
      <c r="L11" s="4">
        <v>8.5</v>
      </c>
      <c r="N11" s="2" t="s">
        <v>131</v>
      </c>
      <c r="O11">
        <v>1.1000000000000001</v>
      </c>
      <c r="P11">
        <v>0.87</v>
      </c>
      <c r="Q11">
        <v>0.24</v>
      </c>
      <c r="R11">
        <v>0.22968</v>
      </c>
      <c r="S11" t="s">
        <v>263</v>
      </c>
      <c r="U11">
        <f>R11*'Milesian Lady'!$A$38</f>
        <v>622.43280000000004</v>
      </c>
      <c r="V11">
        <f>U11*'Milesian Lady'!$A$42</f>
        <v>6106.0657680000004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J5" sqref="J5"/>
    </sheetView>
  </sheetViews>
  <sheetFormatPr defaultRowHeight="14.5"/>
  <cols>
    <col min="2" max="2" width="20.26953125" bestFit="1" customWidth="1"/>
    <col min="4" max="4" width="28.90625" bestFit="1" customWidth="1"/>
    <col min="5" max="5" width="24.90625" bestFit="1" customWidth="1"/>
    <col min="10" max="10" width="11.90625" bestFit="1" customWidth="1"/>
    <col min="11" max="11" width="13.7265625" bestFit="1" customWidth="1"/>
    <col min="12" max="12" width="20.1796875" bestFit="1" customWidth="1"/>
    <col min="15" max="15" width="34.54296875" bestFit="1" customWidth="1"/>
    <col min="19" max="19" width="12.453125" bestFit="1" customWidth="1"/>
    <col min="20" max="20" width="18.36328125" bestFit="1" customWidth="1"/>
    <col min="21" max="21" width="21.26953125" bestFit="1" customWidth="1"/>
  </cols>
  <sheetData>
    <row r="1" spans="1:22">
      <c r="A1" t="s">
        <v>0</v>
      </c>
      <c r="B1" t="s">
        <v>1</v>
      </c>
      <c r="C1" t="s">
        <v>46</v>
      </c>
      <c r="E1" t="s">
        <v>134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213</v>
      </c>
      <c r="M1" t="s">
        <v>296</v>
      </c>
      <c r="O1" t="s">
        <v>130</v>
      </c>
      <c r="P1" t="s">
        <v>5</v>
      </c>
      <c r="Q1" t="s">
        <v>4</v>
      </c>
      <c r="R1" t="s">
        <v>7</v>
      </c>
      <c r="S1" t="s">
        <v>9</v>
      </c>
      <c r="T1" t="s">
        <v>12</v>
      </c>
      <c r="U1" t="s">
        <v>11</v>
      </c>
      <c r="V1" t="s">
        <v>10</v>
      </c>
    </row>
    <row r="3" spans="1:22">
      <c r="B3" s="2" t="s">
        <v>44</v>
      </c>
      <c r="C3" s="2" t="s">
        <v>47</v>
      </c>
      <c r="D3" s="2" t="s">
        <v>249</v>
      </c>
      <c r="E3" s="2" t="s">
        <v>228</v>
      </c>
      <c r="F3" s="5"/>
      <c r="G3" s="2" t="s">
        <v>27</v>
      </c>
      <c r="H3" s="2" t="s">
        <v>28</v>
      </c>
      <c r="I3" s="4">
        <v>0.105</v>
      </c>
      <c r="J3" s="4">
        <v>0.11700000000000001</v>
      </c>
      <c r="K3" s="4">
        <v>1.7000000000000001E-2</v>
      </c>
      <c r="L3" s="4">
        <v>17.007999999999999</v>
      </c>
      <c r="M3" s="4">
        <v>7</v>
      </c>
      <c r="N3" s="5"/>
      <c r="O3" s="2" t="s">
        <v>214</v>
      </c>
      <c r="P3" s="1"/>
    </row>
    <row r="4" spans="1:22">
      <c r="B4" s="2" t="s">
        <v>44</v>
      </c>
      <c r="C4" s="2" t="s">
        <v>48</v>
      </c>
      <c r="D4" s="2" t="s">
        <v>303</v>
      </c>
      <c r="E4" s="2" t="s">
        <v>228</v>
      </c>
      <c r="F4" s="5"/>
      <c r="G4" s="2" t="s">
        <v>27</v>
      </c>
      <c r="H4" s="2" t="s">
        <v>28</v>
      </c>
      <c r="I4" s="4">
        <v>0.12</v>
      </c>
      <c r="J4" s="4">
        <v>0.153</v>
      </c>
      <c r="K4" s="4">
        <v>0.02</v>
      </c>
      <c r="L4" s="4">
        <v>23.062999999999999</v>
      </c>
      <c r="M4" s="5">
        <v>11</v>
      </c>
      <c r="N4" s="5"/>
      <c r="O4" s="2" t="s">
        <v>214</v>
      </c>
      <c r="P4" s="1"/>
    </row>
    <row r="5" spans="1:22">
      <c r="B5" s="2" t="s">
        <v>44</v>
      </c>
      <c r="C5" s="2" t="s">
        <v>49</v>
      </c>
      <c r="D5" s="2" t="s">
        <v>249</v>
      </c>
      <c r="E5" s="2" t="s">
        <v>228</v>
      </c>
      <c r="F5" s="5"/>
      <c r="G5" s="2" t="s">
        <v>27</v>
      </c>
      <c r="H5" s="2" t="s">
        <v>28</v>
      </c>
      <c r="I5" s="31">
        <v>0.19</v>
      </c>
      <c r="J5" s="4">
        <v>0.11</v>
      </c>
      <c r="K5" s="4">
        <v>1.6E-2</v>
      </c>
      <c r="L5" s="4"/>
      <c r="M5" s="5"/>
      <c r="N5" s="5"/>
      <c r="O5" s="2" t="s">
        <v>214</v>
      </c>
      <c r="P5" s="1"/>
    </row>
    <row r="6" spans="1:22">
      <c r="B6" s="2" t="s">
        <v>44</v>
      </c>
      <c r="C6" s="2" t="s">
        <v>248</v>
      </c>
      <c r="D6" s="2" t="s">
        <v>250</v>
      </c>
      <c r="E6">
        <v>2016</v>
      </c>
      <c r="I6" s="4">
        <v>0.09</v>
      </c>
      <c r="J6" s="4">
        <v>0.14299999999999999</v>
      </c>
      <c r="K6">
        <v>1.9E-2</v>
      </c>
      <c r="L6">
        <v>20.773</v>
      </c>
      <c r="M6">
        <v>10</v>
      </c>
      <c r="O6" s="2" t="s">
        <v>214</v>
      </c>
    </row>
    <row r="12" spans="1:22">
      <c r="M12" t="s">
        <v>338</v>
      </c>
      <c r="O12" t="s">
        <v>332</v>
      </c>
      <c r="P12" t="s">
        <v>333</v>
      </c>
      <c r="R12">
        <v>1.55</v>
      </c>
      <c r="S12">
        <v>0.55466290920000005</v>
      </c>
      <c r="U12" t="s">
        <v>337</v>
      </c>
    </row>
    <row r="13" spans="1:22">
      <c r="P13" t="s">
        <v>334</v>
      </c>
      <c r="R13">
        <v>1.1000000000000001</v>
      </c>
      <c r="S13">
        <v>0.4478654487</v>
      </c>
      <c r="U13" t="s">
        <v>337</v>
      </c>
    </row>
    <row r="14" spans="1:22">
      <c r="P14" t="s">
        <v>335</v>
      </c>
      <c r="R14">
        <v>1.6</v>
      </c>
      <c r="S14">
        <v>0.72583356669999999</v>
      </c>
      <c r="U14" t="s">
        <v>337</v>
      </c>
    </row>
    <row r="15" spans="1:22">
      <c r="O15" t="s">
        <v>331</v>
      </c>
      <c r="P15" t="s">
        <v>336</v>
      </c>
      <c r="R15">
        <v>1.5</v>
      </c>
      <c r="S15">
        <v>0.78252164260000001</v>
      </c>
      <c r="U15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pane ySplit="1" topLeftCell="A2" activePane="bottomLeft" state="frozen"/>
      <selection activeCell="B1" sqref="B1"/>
      <selection pane="bottomLeft" activeCell="K2" sqref="K2"/>
    </sheetView>
  </sheetViews>
  <sheetFormatPr defaultRowHeight="14.5"/>
  <cols>
    <col min="2" max="2" width="25.36328125" bestFit="1" customWidth="1"/>
    <col min="3" max="3" width="24.90625" bestFit="1" customWidth="1"/>
    <col min="5" max="5" width="9.81640625" bestFit="1" customWidth="1"/>
    <col min="7" max="7" width="13.7265625" bestFit="1" customWidth="1"/>
    <col min="8" max="8" width="11.90625" bestFit="1" customWidth="1"/>
    <col min="10" max="10" width="20.1796875" bestFit="1" customWidth="1"/>
    <col min="11" max="11" width="12.6328125" bestFit="1" customWidth="1"/>
    <col min="12" max="12" width="21.1796875" bestFit="1" customWidth="1"/>
    <col min="13" max="13" width="19.08984375" bestFit="1" customWidth="1"/>
    <col min="17" max="17" width="12.453125" bestFit="1" customWidth="1"/>
    <col min="18" max="18" width="18.36328125" bestFit="1" customWidth="1"/>
    <col min="19" max="19" width="21.26953125" bestFit="1" customWidth="1"/>
    <col min="20" max="20" width="12.1796875" bestFit="1" customWidth="1"/>
  </cols>
  <sheetData>
    <row r="1" spans="1:20">
      <c r="A1" t="s">
        <v>0</v>
      </c>
      <c r="B1" t="s">
        <v>1</v>
      </c>
      <c r="C1" s="14" t="s">
        <v>134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213</v>
      </c>
      <c r="K1" t="s">
        <v>296</v>
      </c>
      <c r="M1" t="s">
        <v>130</v>
      </c>
      <c r="N1" t="s">
        <v>5</v>
      </c>
      <c r="O1" t="s">
        <v>4</v>
      </c>
      <c r="P1" t="s">
        <v>7</v>
      </c>
      <c r="Q1" t="s">
        <v>9</v>
      </c>
      <c r="R1" t="s">
        <v>12</v>
      </c>
      <c r="S1" t="s">
        <v>11</v>
      </c>
      <c r="T1" t="s">
        <v>10</v>
      </c>
    </row>
    <row r="2" spans="1:20">
      <c r="A2" s="1" t="s">
        <v>38</v>
      </c>
      <c r="B2" s="2" t="s">
        <v>22</v>
      </c>
      <c r="C2" s="2" t="s">
        <v>227</v>
      </c>
      <c r="D2" s="35"/>
      <c r="E2" s="2" t="s">
        <v>27</v>
      </c>
      <c r="F2" s="2" t="s">
        <v>28</v>
      </c>
      <c r="G2" s="4">
        <v>0.06</v>
      </c>
      <c r="H2" s="4">
        <v>0.13</v>
      </c>
      <c r="I2" s="4">
        <v>0.03</v>
      </c>
      <c r="J2" s="4">
        <v>18.015999999999998</v>
      </c>
      <c r="K2" s="32">
        <v>6.5</v>
      </c>
      <c r="M2" s="2" t="s">
        <v>132</v>
      </c>
      <c r="N2" s="4">
        <v>1.04</v>
      </c>
      <c r="O2" s="4">
        <v>0.41499999999999998</v>
      </c>
      <c r="P2" s="4">
        <v>0.66800000000000004</v>
      </c>
      <c r="Q2">
        <f>(N2*O2*P2)</f>
        <v>0.28830880000000003</v>
      </c>
    </row>
    <row r="3" spans="1:20">
      <c r="A3" s="1" t="s">
        <v>34</v>
      </c>
      <c r="B3" s="2" t="s">
        <v>22</v>
      </c>
      <c r="C3" s="2" t="s">
        <v>227</v>
      </c>
      <c r="D3" s="35"/>
      <c r="E3" s="2"/>
      <c r="F3" s="2"/>
      <c r="G3" s="4">
        <v>7.0000000000000007E-2</v>
      </c>
      <c r="H3" s="4">
        <v>0.128</v>
      </c>
      <c r="I3" s="4">
        <v>2.9000000000000001E-2</v>
      </c>
      <c r="J3" s="4">
        <v>19.84</v>
      </c>
      <c r="K3" s="31">
        <v>19.5</v>
      </c>
      <c r="M3" s="2" t="s">
        <v>132</v>
      </c>
      <c r="N3" s="4">
        <v>1.044</v>
      </c>
      <c r="O3" s="4">
        <v>0.44700000000000001</v>
      </c>
      <c r="P3" s="4">
        <v>0.67</v>
      </c>
      <c r="Q3">
        <f t="shared" ref="Q3:Q7" si="0">(N3*O3*P3)</f>
        <v>0.31266756000000001</v>
      </c>
      <c r="S3" t="s">
        <v>316</v>
      </c>
    </row>
    <row r="4" spans="1:20">
      <c r="A4" s="1" t="s">
        <v>30</v>
      </c>
      <c r="B4" s="2" t="s">
        <v>41</v>
      </c>
      <c r="C4" s="2" t="s">
        <v>227</v>
      </c>
      <c r="D4" s="35"/>
      <c r="E4" s="2" t="s">
        <v>27</v>
      </c>
      <c r="F4" s="2" t="s">
        <v>28</v>
      </c>
      <c r="G4" s="4">
        <v>0.11799999999999999</v>
      </c>
      <c r="H4" s="4">
        <v>0.14299999999999999</v>
      </c>
      <c r="I4" s="4">
        <v>2.9000000000000001E-2</v>
      </c>
      <c r="J4" s="4">
        <v>34.381999999999998</v>
      </c>
      <c r="K4" s="4">
        <v>15.5</v>
      </c>
      <c r="M4" s="2" t="s">
        <v>132</v>
      </c>
      <c r="N4" s="4">
        <v>2.286</v>
      </c>
      <c r="O4" s="4">
        <v>0.83099999999999996</v>
      </c>
      <c r="P4" s="4">
        <v>0.54400000000000004</v>
      </c>
      <c r="Q4">
        <f t="shared" si="0"/>
        <v>1.033418304</v>
      </c>
      <c r="S4" t="s">
        <v>317</v>
      </c>
    </row>
    <row r="5" spans="1:20">
      <c r="A5" s="1" t="s">
        <v>310</v>
      </c>
      <c r="B5" s="2" t="s">
        <v>41</v>
      </c>
      <c r="C5" s="2" t="s">
        <v>227</v>
      </c>
      <c r="D5" s="35"/>
      <c r="E5" s="2" t="s">
        <v>27</v>
      </c>
      <c r="F5" s="2" t="s">
        <v>28</v>
      </c>
      <c r="G5" s="4">
        <v>0.14499999999999999</v>
      </c>
      <c r="H5" s="4">
        <v>0.153</v>
      </c>
      <c r="I5" s="4">
        <v>2.9000000000000001E-2</v>
      </c>
      <c r="J5" s="4">
        <v>35.210999999999999</v>
      </c>
      <c r="K5" s="31">
        <v>18.5</v>
      </c>
      <c r="L5" s="14"/>
      <c r="M5" s="2" t="s">
        <v>132</v>
      </c>
      <c r="N5" s="4">
        <v>2.08</v>
      </c>
      <c r="O5" s="4">
        <v>0.83199999999999996</v>
      </c>
      <c r="P5" s="4">
        <v>0.54400000000000004</v>
      </c>
      <c r="Q5">
        <f t="shared" si="0"/>
        <v>0.94142464000000003</v>
      </c>
      <c r="S5" t="s">
        <v>318</v>
      </c>
    </row>
    <row r="6" spans="1:20">
      <c r="A6" s="1" t="s">
        <v>39</v>
      </c>
      <c r="B6" s="2" t="s">
        <v>79</v>
      </c>
      <c r="C6" s="4" t="s">
        <v>227</v>
      </c>
      <c r="D6" s="5"/>
      <c r="E6" s="2" t="s">
        <v>27</v>
      </c>
      <c r="F6" s="2" t="s">
        <v>28</v>
      </c>
      <c r="G6" s="4">
        <v>6.8000000000000005E-2</v>
      </c>
      <c r="H6" s="31">
        <v>0.1</v>
      </c>
      <c r="I6" s="4">
        <v>3.1E-2</v>
      </c>
      <c r="J6" s="4">
        <v>21.161999999999999</v>
      </c>
      <c r="K6" s="32">
        <v>10</v>
      </c>
      <c r="L6" s="14"/>
      <c r="M6" s="2" t="s">
        <v>132</v>
      </c>
      <c r="N6" s="53">
        <v>0.78400000000000003</v>
      </c>
      <c r="O6" s="53">
        <v>0.39800000000000002</v>
      </c>
      <c r="P6" s="53">
        <v>1.292</v>
      </c>
      <c r="Q6">
        <f t="shared" si="0"/>
        <v>0.40314534400000007</v>
      </c>
    </row>
    <row r="7" spans="1:20">
      <c r="A7" s="1" t="s">
        <v>40</v>
      </c>
      <c r="B7" s="2" t="s">
        <v>79</v>
      </c>
      <c r="C7" s="4" t="s">
        <v>227</v>
      </c>
      <c r="D7" s="5"/>
      <c r="E7" s="2" t="s">
        <v>27</v>
      </c>
      <c r="F7" s="2" t="s">
        <v>28</v>
      </c>
      <c r="G7" s="4">
        <v>0.11799999999999999</v>
      </c>
      <c r="H7" s="4">
        <v>0.13400000000000001</v>
      </c>
      <c r="I7" s="4">
        <v>2.9000000000000001E-2</v>
      </c>
      <c r="J7" s="4">
        <v>34.347999999999999</v>
      </c>
      <c r="K7" s="32">
        <v>10</v>
      </c>
      <c r="L7" s="14"/>
      <c r="M7" s="2" t="s">
        <v>132</v>
      </c>
      <c r="N7" s="53">
        <v>0.80700000000000005</v>
      </c>
      <c r="O7" s="53">
        <v>0.46</v>
      </c>
      <c r="P7" s="53">
        <v>1.3169999999999999</v>
      </c>
      <c r="Q7">
        <f t="shared" si="0"/>
        <v>0.48889674000000005</v>
      </c>
    </row>
    <row r="8" spans="1:20">
      <c r="A8" s="51" t="s">
        <v>315</v>
      </c>
      <c r="B8" s="2" t="s">
        <v>23</v>
      </c>
      <c r="C8" s="4" t="s">
        <v>227</v>
      </c>
      <c r="E8" s="2" t="s">
        <v>27</v>
      </c>
      <c r="F8" s="2" t="s">
        <v>28</v>
      </c>
      <c r="G8" s="4">
        <v>7.0000000000000007E-2</v>
      </c>
      <c r="H8" s="4">
        <v>0.128</v>
      </c>
      <c r="I8" s="4">
        <v>3.1E-2</v>
      </c>
      <c r="J8" s="4">
        <v>21.824000000000002</v>
      </c>
      <c r="K8" s="4">
        <v>14.5</v>
      </c>
      <c r="L8" s="14"/>
      <c r="M8" s="2" t="s">
        <v>132</v>
      </c>
      <c r="N8" t="s">
        <v>320</v>
      </c>
      <c r="S8" t="s">
        <v>319</v>
      </c>
    </row>
    <row r="9" spans="1:20">
      <c r="A9" s="51" t="s">
        <v>15</v>
      </c>
      <c r="B9" s="2" t="s">
        <v>300</v>
      </c>
      <c r="C9" s="4" t="s">
        <v>227</v>
      </c>
      <c r="E9" s="2" t="s">
        <v>27</v>
      </c>
      <c r="F9" s="2" t="s">
        <v>28</v>
      </c>
      <c r="G9" s="4">
        <v>0.09</v>
      </c>
      <c r="H9" s="4">
        <v>0.14499999999999999</v>
      </c>
      <c r="I9" s="4">
        <v>2.9000000000000001E-2</v>
      </c>
      <c r="J9" s="4">
        <v>28.401</v>
      </c>
      <c r="K9" s="4">
        <v>15</v>
      </c>
      <c r="M9" s="2" t="s">
        <v>132</v>
      </c>
      <c r="N9" t="s">
        <v>320</v>
      </c>
    </row>
    <row r="10" spans="1:20">
      <c r="A10" s="1" t="s">
        <v>17</v>
      </c>
      <c r="B10" s="2" t="s">
        <v>24</v>
      </c>
      <c r="C10" s="4" t="s">
        <v>228</v>
      </c>
      <c r="E10" s="2" t="s">
        <v>27</v>
      </c>
      <c r="F10" s="2" t="s">
        <v>28</v>
      </c>
      <c r="G10" s="4">
        <v>0.12</v>
      </c>
      <c r="H10" s="4">
        <v>0.14299999999999999</v>
      </c>
      <c r="I10" s="4">
        <v>2.9000000000000001E-2</v>
      </c>
      <c r="J10" s="4">
        <v>35.167999999999999</v>
      </c>
      <c r="K10" s="31">
        <v>18</v>
      </c>
      <c r="M10" s="2" t="s">
        <v>132</v>
      </c>
      <c r="N10" s="4">
        <v>0.77700000000000002</v>
      </c>
      <c r="P10">
        <v>1.2849999999999999</v>
      </c>
      <c r="Q10">
        <v>0.60930542740000004</v>
      </c>
      <c r="S10" t="s">
        <v>329</v>
      </c>
    </row>
    <row r="11" spans="1:20">
      <c r="A11" s="1" t="s">
        <v>35</v>
      </c>
      <c r="B11" s="2" t="s">
        <v>25</v>
      </c>
      <c r="C11" s="4" t="s">
        <v>227</v>
      </c>
      <c r="D11" s="5"/>
      <c r="E11" s="2" t="s">
        <v>27</v>
      </c>
      <c r="F11" s="2" t="s">
        <v>28</v>
      </c>
      <c r="G11" s="4">
        <v>0.11</v>
      </c>
      <c r="H11" s="4">
        <v>0.14099999999999999</v>
      </c>
      <c r="I11" s="4">
        <v>2.9000000000000001E-2</v>
      </c>
      <c r="J11" s="4">
        <v>29.225999999999999</v>
      </c>
      <c r="K11" s="4">
        <v>11.5</v>
      </c>
      <c r="M11" s="2" t="s">
        <v>132</v>
      </c>
      <c r="N11" s="4">
        <v>0.73599999999999999</v>
      </c>
      <c r="P11">
        <v>1.28</v>
      </c>
      <c r="Q11">
        <v>0.54457221570000003</v>
      </c>
      <c r="S11" t="s">
        <v>329</v>
      </c>
    </row>
    <row r="12" spans="1:20">
      <c r="A12" s="1" t="s">
        <v>36</v>
      </c>
      <c r="B12" s="2" t="s">
        <v>25</v>
      </c>
      <c r="C12" s="4" t="s">
        <v>227</v>
      </c>
      <c r="D12" s="5"/>
      <c r="E12" s="2" t="s">
        <v>27</v>
      </c>
      <c r="F12" s="2" t="s">
        <v>28</v>
      </c>
      <c r="G12" s="4">
        <v>0.13300000000000001</v>
      </c>
      <c r="H12" s="4">
        <v>0.13300000000000001</v>
      </c>
      <c r="I12" s="4">
        <v>0.03</v>
      </c>
      <c r="J12" s="4">
        <v>40.17</v>
      </c>
      <c r="K12" s="4">
        <v>11.5</v>
      </c>
      <c r="M12" s="2" t="s">
        <v>132</v>
      </c>
      <c r="N12">
        <v>0.78300000000000003</v>
      </c>
      <c r="P12">
        <v>1.28</v>
      </c>
      <c r="Q12">
        <v>0.61634428750000003</v>
      </c>
      <c r="S12" t="s">
        <v>329</v>
      </c>
    </row>
    <row r="13" spans="1:20">
      <c r="A13" s="1" t="s">
        <v>37</v>
      </c>
      <c r="B13" s="2" t="s">
        <v>25</v>
      </c>
      <c r="C13" s="4" t="s">
        <v>227</v>
      </c>
      <c r="D13" s="5"/>
      <c r="E13" s="2" t="s">
        <v>27</v>
      </c>
      <c r="F13" s="2" t="s">
        <v>28</v>
      </c>
      <c r="G13" s="4">
        <v>0.11799999999999999</v>
      </c>
      <c r="H13" s="4">
        <v>0.13900000000000001</v>
      </c>
      <c r="I13" s="4">
        <v>2.9000000000000001E-2</v>
      </c>
      <c r="J13" s="4">
        <v>29.225999999999999</v>
      </c>
      <c r="K13" s="4">
        <v>15</v>
      </c>
      <c r="M13" s="2" t="s">
        <v>132</v>
      </c>
      <c r="N13" s="4">
        <v>0.73599999999999999</v>
      </c>
      <c r="P13">
        <v>1.254</v>
      </c>
      <c r="Q13">
        <v>0.5335105926</v>
      </c>
      <c r="S13" t="s">
        <v>329</v>
      </c>
    </row>
    <row r="14" spans="1:20">
      <c r="A14" s="1" t="s">
        <v>229</v>
      </c>
      <c r="B14" s="2" t="s">
        <v>25</v>
      </c>
      <c r="C14" s="4">
        <v>2016</v>
      </c>
      <c r="D14" s="5"/>
      <c r="E14" s="2" t="s">
        <v>27</v>
      </c>
      <c r="F14" s="2" t="s">
        <v>28</v>
      </c>
      <c r="G14" s="4">
        <v>0.112</v>
      </c>
      <c r="H14" s="4">
        <v>0.16200000000000001</v>
      </c>
      <c r="I14" s="4">
        <v>2.9000000000000001E-2</v>
      </c>
      <c r="J14" s="4">
        <v>31.294</v>
      </c>
      <c r="K14" s="31">
        <v>18</v>
      </c>
      <c r="M14" s="2" t="s">
        <v>132</v>
      </c>
      <c r="N14" s="4">
        <v>0.81399999999999995</v>
      </c>
      <c r="P14">
        <v>1.2569999999999999</v>
      </c>
      <c r="Q14">
        <v>0.65414491360000004</v>
      </c>
      <c r="S14" t="s">
        <v>329</v>
      </c>
    </row>
    <row r="15" spans="1:20">
      <c r="A15" s="1" t="s">
        <v>20</v>
      </c>
      <c r="B15" s="2" t="s">
        <v>26</v>
      </c>
      <c r="C15" s="4" t="s">
        <v>227</v>
      </c>
      <c r="E15" s="2" t="s">
        <v>27</v>
      </c>
      <c r="F15" s="2" t="s">
        <v>28</v>
      </c>
      <c r="G15" s="4">
        <v>9.2999999999999999E-2</v>
      </c>
      <c r="H15" s="4">
        <v>0.152</v>
      </c>
      <c r="I15" s="4">
        <v>0.03</v>
      </c>
      <c r="J15" s="4">
        <v>27.15</v>
      </c>
      <c r="K15" s="32">
        <v>9.5</v>
      </c>
      <c r="M15" s="2" t="s">
        <v>132</v>
      </c>
      <c r="N15" s="4">
        <v>1.006</v>
      </c>
      <c r="O15">
        <v>0.40400000000000003</v>
      </c>
      <c r="P15" t="s">
        <v>321</v>
      </c>
      <c r="Q15">
        <v>0.21540471999999999</v>
      </c>
      <c r="S15" t="s">
        <v>324</v>
      </c>
    </row>
    <row r="16" spans="1:20">
      <c r="A16" s="1" t="s">
        <v>31</v>
      </c>
      <c r="B16" s="2" t="s">
        <v>26</v>
      </c>
      <c r="C16" s="4" t="s">
        <v>227</v>
      </c>
      <c r="D16" s="5"/>
      <c r="E16" s="2" t="s">
        <v>27</v>
      </c>
      <c r="F16" s="2" t="s">
        <v>28</v>
      </c>
      <c r="G16" s="4">
        <v>8.5000000000000006E-2</v>
      </c>
      <c r="H16" s="4">
        <v>0.13100000000000001</v>
      </c>
      <c r="I16" s="4">
        <v>3.2000000000000001E-2</v>
      </c>
      <c r="J16" s="4">
        <v>37.817</v>
      </c>
      <c r="K16" s="4">
        <v>12</v>
      </c>
      <c r="M16" s="2" t="s">
        <v>132</v>
      </c>
      <c r="N16" s="4">
        <v>1.0449999999999999</v>
      </c>
      <c r="O16" s="4">
        <v>0.45500000000000002</v>
      </c>
      <c r="P16" t="s">
        <v>322</v>
      </c>
      <c r="Q16">
        <v>0.36492706250000001</v>
      </c>
      <c r="S16" t="s">
        <v>324</v>
      </c>
    </row>
    <row r="17" spans="1:19">
      <c r="A17" s="1" t="s">
        <v>33</v>
      </c>
      <c r="B17" s="2" t="s">
        <v>307</v>
      </c>
      <c r="C17" s="4" t="s">
        <v>227</v>
      </c>
      <c r="D17" s="35"/>
      <c r="E17" s="2" t="s">
        <v>27</v>
      </c>
      <c r="F17" s="2" t="s">
        <v>42</v>
      </c>
      <c r="G17" s="4">
        <v>0.04</v>
      </c>
      <c r="H17" s="4">
        <v>0.13600000000000001</v>
      </c>
      <c r="I17" s="4">
        <v>3.1E-2</v>
      </c>
      <c r="J17" s="4">
        <v>12.435</v>
      </c>
      <c r="K17" s="32">
        <v>7.5</v>
      </c>
      <c r="M17" s="2" t="s">
        <v>132</v>
      </c>
      <c r="N17" s="4">
        <v>0.51</v>
      </c>
      <c r="O17" s="4">
        <v>0.47299999999999998</v>
      </c>
      <c r="P17" s="4">
        <v>0.22800000000000001</v>
      </c>
      <c r="Q17">
        <f>(N17*O17*P17)</f>
        <v>5.5000440000000005E-2</v>
      </c>
      <c r="S17" t="s">
        <v>325</v>
      </c>
    </row>
    <row r="18" spans="1:19">
      <c r="A18" s="1" t="s">
        <v>32</v>
      </c>
      <c r="B18" s="2" t="s">
        <v>26</v>
      </c>
      <c r="C18" s="2" t="s">
        <v>227</v>
      </c>
      <c r="D18" s="35"/>
      <c r="E18" s="2" t="s">
        <v>27</v>
      </c>
      <c r="F18" s="2" t="s">
        <v>28</v>
      </c>
      <c r="G18" s="4">
        <v>6.5000000000000002E-2</v>
      </c>
      <c r="H18" s="4">
        <v>0.14599999999999999</v>
      </c>
      <c r="I18" s="4" t="s">
        <v>43</v>
      </c>
      <c r="J18" s="4">
        <v>21.053999999999998</v>
      </c>
      <c r="K18" s="32">
        <v>8</v>
      </c>
      <c r="L18" t="s">
        <v>306</v>
      </c>
      <c r="M18" s="2" t="s">
        <v>132</v>
      </c>
      <c r="N18" s="4">
        <v>1.0449999999999999</v>
      </c>
      <c r="O18">
        <v>0.45</v>
      </c>
      <c r="P18" t="s">
        <v>323</v>
      </c>
      <c r="Q18">
        <v>0.24852712499999999</v>
      </c>
      <c r="S18" t="s">
        <v>324</v>
      </c>
    </row>
    <row r="19" spans="1:19">
      <c r="A19" s="1"/>
      <c r="B19" s="2"/>
      <c r="C19" s="2"/>
      <c r="D19" s="35"/>
      <c r="E19" s="2"/>
      <c r="F19" s="2"/>
      <c r="G19" s="4"/>
      <c r="H19" s="4"/>
      <c r="I19" s="4"/>
      <c r="J19" s="4"/>
      <c r="K19" s="4"/>
      <c r="M19" s="2"/>
      <c r="N19" s="4"/>
    </row>
    <row r="20" spans="1:19">
      <c r="A20" s="36" t="s">
        <v>21</v>
      </c>
      <c r="B20" s="52" t="s">
        <v>50</v>
      </c>
      <c r="C20" s="38" t="s">
        <v>228</v>
      </c>
      <c r="D20" s="39"/>
      <c r="E20" s="37" t="s">
        <v>27</v>
      </c>
      <c r="F20" s="37" t="s">
        <v>28</v>
      </c>
      <c r="G20" s="31">
        <v>0.06</v>
      </c>
      <c r="H20" s="38">
        <v>9.5000000000000001E-2</v>
      </c>
      <c r="I20" s="31">
        <v>2.1000000000000001E-2</v>
      </c>
      <c r="J20" s="40"/>
      <c r="K20" s="39"/>
      <c r="L20" s="39"/>
      <c r="M20" s="37" t="s">
        <v>131</v>
      </c>
      <c r="N20" t="s">
        <v>320</v>
      </c>
      <c r="O20" s="14"/>
      <c r="P20" s="14"/>
    </row>
    <row r="21" spans="1:19">
      <c r="A21" s="36" t="s">
        <v>16</v>
      </c>
      <c r="B21" s="52" t="s">
        <v>326</v>
      </c>
      <c r="C21" s="38" t="s">
        <v>228</v>
      </c>
      <c r="D21" s="39"/>
      <c r="E21" s="37" t="s">
        <v>27</v>
      </c>
      <c r="F21" s="37" t="s">
        <v>28</v>
      </c>
      <c r="G21" s="38">
        <v>9.6000000000000002E-2</v>
      </c>
      <c r="H21" s="38">
        <v>0.98</v>
      </c>
      <c r="I21" s="38">
        <v>1.7000000000000001E-2</v>
      </c>
      <c r="J21" s="38">
        <v>13.706</v>
      </c>
      <c r="K21" s="38">
        <v>12</v>
      </c>
      <c r="L21" s="39"/>
      <c r="M21" s="37" t="s">
        <v>131</v>
      </c>
      <c r="N21" s="4">
        <v>0.83599999999999997</v>
      </c>
      <c r="O21" s="14">
        <v>0.19500000000000001</v>
      </c>
      <c r="P21" s="14" t="s">
        <v>328</v>
      </c>
    </row>
    <row r="22" spans="1:19">
      <c r="A22" s="36" t="s">
        <v>18</v>
      </c>
      <c r="B22" s="37" t="s">
        <v>308</v>
      </c>
      <c r="C22" s="38" t="s">
        <v>228</v>
      </c>
      <c r="D22" s="39"/>
      <c r="E22" s="37" t="s">
        <v>27</v>
      </c>
      <c r="F22" s="37" t="s">
        <v>28</v>
      </c>
      <c r="G22" s="38">
        <v>9.9000000000000005E-2</v>
      </c>
      <c r="H22" s="38">
        <v>9.2999999999999999E-2</v>
      </c>
      <c r="I22" s="38">
        <v>1.7000000000000001E-2</v>
      </c>
      <c r="J22" s="38">
        <v>16.885000000000002</v>
      </c>
      <c r="K22" s="38">
        <v>10.5</v>
      </c>
      <c r="L22" s="39"/>
      <c r="M22" s="37" t="s">
        <v>131</v>
      </c>
      <c r="N22" s="4">
        <v>0.42499999999999999</v>
      </c>
      <c r="O22" s="14"/>
      <c r="P22" s="14">
        <v>1.466</v>
      </c>
      <c r="Q22">
        <v>0.20797048839999999</v>
      </c>
      <c r="S22" t="s">
        <v>329</v>
      </c>
    </row>
    <row r="23" spans="1:19">
      <c r="A23" s="36" t="s">
        <v>19</v>
      </c>
      <c r="B23" s="37" t="s">
        <v>308</v>
      </c>
      <c r="C23" s="38" t="s">
        <v>228</v>
      </c>
      <c r="D23" s="39"/>
      <c r="E23" s="37" t="s">
        <v>27</v>
      </c>
      <c r="F23" s="37" t="s">
        <v>28</v>
      </c>
      <c r="G23" s="38">
        <v>9.6000000000000002E-2</v>
      </c>
      <c r="H23" s="38">
        <v>8.5000000000000006E-2</v>
      </c>
      <c r="I23" s="38">
        <v>1.7000000000000001E-2</v>
      </c>
      <c r="J23" s="38">
        <v>15.308</v>
      </c>
      <c r="K23" s="32">
        <v>10</v>
      </c>
      <c r="L23" s="39"/>
      <c r="M23" s="37" t="s">
        <v>131</v>
      </c>
      <c r="N23" s="4">
        <v>0.48499999999999999</v>
      </c>
      <c r="O23" s="14"/>
      <c r="P23" s="14">
        <v>1.3919999999999999</v>
      </c>
      <c r="Q23">
        <v>0.25716543390000002</v>
      </c>
      <c r="S23" t="s">
        <v>329</v>
      </c>
    </row>
    <row r="24" spans="1:19" s="14" customFormat="1">
      <c r="A24" s="1"/>
      <c r="B24" s="2"/>
      <c r="C24" s="4"/>
      <c r="E24" s="2"/>
      <c r="F24" s="2"/>
      <c r="G24" s="4"/>
      <c r="H24" s="4"/>
      <c r="I24" s="4"/>
      <c r="J24" s="4"/>
      <c r="K24" s="4"/>
      <c r="M24" s="2"/>
      <c r="N24" s="4"/>
    </row>
    <row r="25" spans="1:19">
      <c r="A25" s="41" t="s">
        <v>14</v>
      </c>
      <c r="B25" s="42" t="s">
        <v>299</v>
      </c>
      <c r="C25" s="43" t="s">
        <v>227</v>
      </c>
      <c r="D25" s="44"/>
      <c r="E25" s="42" t="s">
        <v>27</v>
      </c>
      <c r="F25" s="42" t="s">
        <v>28</v>
      </c>
      <c r="G25" s="43">
        <v>0.08</v>
      </c>
      <c r="H25" s="43">
        <v>0.14000000000000001</v>
      </c>
      <c r="I25" s="43">
        <v>3.1E-2</v>
      </c>
      <c r="J25" s="43">
        <v>24.895</v>
      </c>
      <c r="K25" s="43">
        <v>13.5</v>
      </c>
      <c r="L25" s="44"/>
      <c r="M25" s="42" t="s">
        <v>131</v>
      </c>
      <c r="N25" s="44"/>
      <c r="O25" s="44"/>
      <c r="P25" s="44"/>
      <c r="Q25" s="44"/>
      <c r="S25" t="s">
        <v>330</v>
      </c>
    </row>
    <row r="26" spans="1:19">
      <c r="A26" s="41" t="s">
        <v>13</v>
      </c>
      <c r="B26" s="42" t="s">
        <v>41</v>
      </c>
      <c r="C26" s="43" t="s">
        <v>228</v>
      </c>
      <c r="D26" s="44"/>
      <c r="E26" s="42" t="s">
        <v>27</v>
      </c>
      <c r="F26" s="42" t="s">
        <v>28</v>
      </c>
      <c r="G26" s="43">
        <v>0.08</v>
      </c>
      <c r="H26" s="43">
        <v>0.153</v>
      </c>
      <c r="I26" s="43">
        <v>0.03</v>
      </c>
      <c r="J26" s="43">
        <v>21.213000000000001</v>
      </c>
      <c r="K26" s="31">
        <v>20.5</v>
      </c>
      <c r="L26" s="44"/>
      <c r="M26" s="42" t="s">
        <v>131</v>
      </c>
      <c r="N26" s="44">
        <v>1.2829999999999999</v>
      </c>
      <c r="O26" s="44" t="s">
        <v>328</v>
      </c>
      <c r="P26" s="44">
        <v>0.54600000000000004</v>
      </c>
      <c r="Q26" s="44"/>
    </row>
    <row r="27" spans="1:19">
      <c r="C27" s="14"/>
      <c r="O27" s="14"/>
      <c r="P27" s="14"/>
    </row>
    <row r="28" spans="1:19">
      <c r="A28" s="14"/>
      <c r="B28" s="14"/>
      <c r="C28" s="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9">
      <c r="A29" s="14"/>
      <c r="B29" s="14"/>
      <c r="C29" s="2" t="s">
        <v>327</v>
      </c>
      <c r="D29" s="14"/>
      <c r="E29" s="14"/>
      <c r="F29" s="14"/>
    </row>
    <row r="30" spans="1:19">
      <c r="A30" s="1" t="s">
        <v>292</v>
      </c>
      <c r="C30" s="2" t="s">
        <v>309</v>
      </c>
    </row>
    <row r="31" spans="1:19">
      <c r="A31">
        <v>2710</v>
      </c>
      <c r="C31" s="2"/>
    </row>
    <row r="32" spans="1:19">
      <c r="C32" s="2"/>
    </row>
    <row r="33" spans="1:13">
      <c r="A33" t="s">
        <v>289</v>
      </c>
      <c r="C33" s="2" t="s">
        <v>311</v>
      </c>
      <c r="M33" t="s">
        <v>293</v>
      </c>
    </row>
    <row r="34" spans="1:13">
      <c r="A34">
        <v>9.81</v>
      </c>
      <c r="C34" s="2" t="s">
        <v>312</v>
      </c>
    </row>
    <row r="35" spans="1:13">
      <c r="C35" s="2"/>
    </row>
    <row r="36" spans="1:13">
      <c r="C36" s="2" t="s">
        <v>313</v>
      </c>
    </row>
    <row r="37" spans="1:13">
      <c r="C37" s="2" t="s">
        <v>314</v>
      </c>
    </row>
    <row r="38" spans="1:13">
      <c r="C38" s="2"/>
      <c r="G38" s="4"/>
      <c r="H38" s="4"/>
      <c r="I38" s="4"/>
      <c r="J38" s="4"/>
      <c r="K38" s="4"/>
    </row>
    <row r="39" spans="1:13">
      <c r="C39" s="2"/>
    </row>
    <row r="40" spans="1:13">
      <c r="C40" s="2"/>
    </row>
    <row r="41" spans="1:13">
      <c r="C41" s="2"/>
    </row>
    <row r="42" spans="1:13">
      <c r="C42" s="2"/>
    </row>
  </sheetData>
  <sortState ref="A2:N25">
    <sortCondition ref="M2:M25"/>
  </sortState>
  <pageMargins left="0.7" right="0.7" top="0.75" bottom="0.75" header="0.3" footer="0.3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AR62"/>
  <sheetViews>
    <sheetView zoomScale="110" zoomScaleNormal="130" workbookViewId="0">
      <pane ySplit="1" topLeftCell="A11" activePane="bottomLeft" state="frozen"/>
      <selection pane="bottomLeft" activeCell="A13" sqref="A13"/>
    </sheetView>
  </sheetViews>
  <sheetFormatPr defaultRowHeight="14.5"/>
  <cols>
    <col min="2" max="2" width="18.54296875" bestFit="1" customWidth="1"/>
    <col min="3" max="3" width="9.6328125" customWidth="1"/>
    <col min="4" max="4" width="22.90625" bestFit="1" customWidth="1"/>
    <col min="6" max="6" width="9.81640625" bestFit="1" customWidth="1"/>
    <col min="8" max="9" width="16.90625" bestFit="1" customWidth="1"/>
    <col min="10" max="10" width="15.08984375" bestFit="1" customWidth="1"/>
    <col min="11" max="11" width="20.1796875" bestFit="1" customWidth="1"/>
    <col min="12" max="12" width="12.6328125" bestFit="1" customWidth="1"/>
    <col min="13" max="13" width="12.6328125" customWidth="1"/>
    <col min="14" max="14" width="16.81640625" bestFit="1" customWidth="1"/>
    <col min="15" max="15" width="11.26953125" bestFit="1" customWidth="1"/>
    <col min="17" max="17" width="16.453125" bestFit="1" customWidth="1"/>
    <col min="18" max="18" width="21.453125" bestFit="1" customWidth="1"/>
    <col min="19" max="19" width="30" bestFit="1" customWidth="1"/>
    <col min="20" max="20" width="56.26953125" bestFit="1" customWidth="1"/>
    <col min="21" max="21" width="12.1796875" bestFit="1" customWidth="1"/>
    <col min="22" max="22" width="22.1796875" customWidth="1"/>
    <col min="23" max="23" width="15.90625" customWidth="1"/>
    <col min="24" max="24" width="115.1796875" bestFit="1" customWidth="1"/>
  </cols>
  <sheetData>
    <row r="1" spans="1:44">
      <c r="A1" t="s">
        <v>0</v>
      </c>
      <c r="B1" t="s">
        <v>1</v>
      </c>
      <c r="C1" t="s">
        <v>46</v>
      </c>
      <c r="D1" t="s">
        <v>134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213</v>
      </c>
      <c r="L1" t="s">
        <v>296</v>
      </c>
      <c r="N1" t="s">
        <v>130</v>
      </c>
      <c r="O1" t="s">
        <v>5</v>
      </c>
      <c r="P1" t="s">
        <v>4</v>
      </c>
      <c r="Q1" t="s">
        <v>7</v>
      </c>
      <c r="R1" t="s">
        <v>9</v>
      </c>
      <c r="S1" t="s">
        <v>12</v>
      </c>
      <c r="T1" t="s">
        <v>11</v>
      </c>
      <c r="U1" t="s">
        <v>10</v>
      </c>
      <c r="V1" t="s">
        <v>213</v>
      </c>
      <c r="W1" t="s">
        <v>290</v>
      </c>
    </row>
    <row r="2" spans="1:4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R2" s="55"/>
      <c r="V2" s="19"/>
    </row>
    <row r="3" spans="1:44">
      <c r="A3" s="20">
        <v>375</v>
      </c>
      <c r="B3" s="20" t="s">
        <v>79</v>
      </c>
      <c r="C3" s="20"/>
      <c r="D3" s="20" t="s">
        <v>221</v>
      </c>
      <c r="E3" s="19"/>
      <c r="F3" s="20" t="s">
        <v>27</v>
      </c>
      <c r="G3" s="20" t="s">
        <v>28</v>
      </c>
      <c r="H3" s="20">
        <v>8.8999999999999996E-2</v>
      </c>
      <c r="I3" s="20">
        <v>0.157</v>
      </c>
      <c r="J3" s="20">
        <v>1.7999999999999999E-2</v>
      </c>
      <c r="K3" s="20">
        <v>16.356000000000002</v>
      </c>
      <c r="L3" s="19">
        <v>11</v>
      </c>
      <c r="M3">
        <f>AVERAGE(L3:L21)</f>
        <v>13.578947368421053</v>
      </c>
      <c r="N3" s="2" t="s">
        <v>131</v>
      </c>
      <c r="O3" s="4">
        <v>0.74</v>
      </c>
      <c r="P3" s="4">
        <f>SUM(0.364+0.643)</f>
        <v>1.0070000000000001</v>
      </c>
      <c r="Q3" s="4">
        <v>0.50600000000000001</v>
      </c>
      <c r="R3" s="1">
        <f>SUM(Q3*P3*O3)</f>
        <v>0.37706108000000005</v>
      </c>
      <c r="S3" t="s">
        <v>197</v>
      </c>
      <c r="T3" s="8">
        <v>375</v>
      </c>
      <c r="V3" s="23"/>
      <c r="W3">
        <f t="shared" ref="W3:W14" si="0">U3*$A$50</f>
        <v>0</v>
      </c>
      <c r="X3" s="2" t="s">
        <v>142</v>
      </c>
    </row>
    <row r="4" spans="1:44">
      <c r="A4" s="20">
        <v>21</v>
      </c>
      <c r="B4" s="20" t="s">
        <v>72</v>
      </c>
      <c r="C4" s="20" t="s">
        <v>80</v>
      </c>
      <c r="D4" s="20" t="s">
        <v>222</v>
      </c>
      <c r="E4" s="19"/>
      <c r="F4" s="20" t="s">
        <v>27</v>
      </c>
      <c r="G4" s="20" t="s">
        <v>28</v>
      </c>
      <c r="H4" s="20">
        <v>0.14000000000000001</v>
      </c>
      <c r="I4" s="20">
        <v>0.16200000000000001</v>
      </c>
      <c r="J4" s="20">
        <v>1.9E-2</v>
      </c>
      <c r="K4" s="20">
        <v>25.135000000000002</v>
      </c>
      <c r="L4" s="49">
        <v>20.5</v>
      </c>
      <c r="N4" s="2" t="s">
        <v>131</v>
      </c>
      <c r="O4" s="4">
        <v>2.3959999999999999</v>
      </c>
      <c r="P4" s="4">
        <v>0.66200000000000003</v>
      </c>
      <c r="Q4" s="4">
        <v>0.56100000000000005</v>
      </c>
      <c r="R4" s="1">
        <v>0.88983127200000001</v>
      </c>
      <c r="S4" t="s">
        <v>198</v>
      </c>
      <c r="T4" s="8">
        <v>21</v>
      </c>
      <c r="V4" s="20">
        <v>25.135000000000002</v>
      </c>
      <c r="W4">
        <f t="shared" si="0"/>
        <v>0</v>
      </c>
      <c r="X4" s="2" t="s">
        <v>143</v>
      </c>
    </row>
    <row r="5" spans="1:44">
      <c r="A5" s="20">
        <v>21</v>
      </c>
      <c r="B5" s="20" t="s">
        <v>72</v>
      </c>
      <c r="C5" s="20" t="s">
        <v>81</v>
      </c>
      <c r="D5" s="20" t="s">
        <v>222</v>
      </c>
      <c r="E5" s="19"/>
      <c r="F5" s="20" t="s">
        <v>27</v>
      </c>
      <c r="G5" s="20" t="s">
        <v>28</v>
      </c>
      <c r="H5" s="20">
        <v>0.115</v>
      </c>
      <c r="I5" s="20">
        <v>0.13700000000000001</v>
      </c>
      <c r="J5" s="20">
        <v>1.9E-2</v>
      </c>
      <c r="K5" s="20">
        <v>21.035</v>
      </c>
      <c r="L5" s="19">
        <v>13.5</v>
      </c>
      <c r="N5" s="2" t="s">
        <v>131</v>
      </c>
      <c r="O5" s="4"/>
      <c r="P5" s="4"/>
      <c r="Q5" s="4"/>
      <c r="R5" s="1">
        <v>0.88983127200000001</v>
      </c>
      <c r="S5" t="s">
        <v>198</v>
      </c>
      <c r="T5" s="8">
        <v>21</v>
      </c>
      <c r="V5" s="20">
        <v>21.035</v>
      </c>
      <c r="W5">
        <f t="shared" si="0"/>
        <v>0</v>
      </c>
      <c r="X5" s="2" t="s">
        <v>143</v>
      </c>
    </row>
    <row r="6" spans="1:44">
      <c r="A6" s="20">
        <v>21</v>
      </c>
      <c r="B6" s="20" t="s">
        <v>72</v>
      </c>
      <c r="C6" s="20" t="s">
        <v>82</v>
      </c>
      <c r="D6" s="20" t="s">
        <v>222</v>
      </c>
      <c r="E6" s="19"/>
      <c r="F6" s="20" t="s">
        <v>27</v>
      </c>
      <c r="G6" s="20" t="s">
        <v>28</v>
      </c>
      <c r="H6" s="20">
        <v>0.14499999999999999</v>
      </c>
      <c r="I6" s="20">
        <v>0.15</v>
      </c>
      <c r="J6" s="20">
        <v>0.02</v>
      </c>
      <c r="K6" s="20">
        <v>27.265999999999998</v>
      </c>
      <c r="L6" s="19">
        <v>16</v>
      </c>
      <c r="N6" s="2" t="s">
        <v>131</v>
      </c>
      <c r="O6" s="4"/>
      <c r="P6" s="4"/>
      <c r="Q6" s="4"/>
      <c r="R6" s="1">
        <v>0.88983127200000001</v>
      </c>
      <c r="S6" t="s">
        <v>198</v>
      </c>
      <c r="T6" s="8">
        <v>21</v>
      </c>
      <c r="V6" s="20">
        <v>27.265999999999998</v>
      </c>
      <c r="W6">
        <f t="shared" si="0"/>
        <v>0</v>
      </c>
      <c r="X6" s="2" t="s">
        <v>143</v>
      </c>
    </row>
    <row r="7" spans="1:44">
      <c r="A7" s="20">
        <v>16</v>
      </c>
      <c r="B7" s="20" t="s">
        <v>72</v>
      </c>
      <c r="C7" s="20" t="s">
        <v>83</v>
      </c>
      <c r="D7" s="20" t="s">
        <v>222</v>
      </c>
      <c r="E7" s="19"/>
      <c r="F7" s="20" t="s">
        <v>27</v>
      </c>
      <c r="G7" s="20" t="s">
        <v>28</v>
      </c>
      <c r="H7" s="20">
        <v>0.14000000000000001</v>
      </c>
      <c r="I7" s="20">
        <v>0.16700000000000001</v>
      </c>
      <c r="J7" s="20">
        <v>0.02</v>
      </c>
      <c r="K7" s="20">
        <v>29.361999999999998</v>
      </c>
      <c r="L7" s="19">
        <v>15</v>
      </c>
      <c r="N7" s="2" t="s">
        <v>131</v>
      </c>
      <c r="O7" s="4">
        <v>2.4260000000000002</v>
      </c>
      <c r="P7" s="4">
        <v>0.66</v>
      </c>
      <c r="Q7" s="4">
        <v>0.56799999999999995</v>
      </c>
      <c r="R7" s="1">
        <v>0.90945887999999997</v>
      </c>
      <c r="S7" t="s">
        <v>279</v>
      </c>
      <c r="T7" s="8">
        <v>16</v>
      </c>
      <c r="V7" s="20">
        <v>29.361999999999998</v>
      </c>
      <c r="W7">
        <f t="shared" si="0"/>
        <v>0</v>
      </c>
      <c r="X7" s="2" t="s">
        <v>144</v>
      </c>
    </row>
    <row r="8" spans="1:44">
      <c r="A8" s="20">
        <v>16</v>
      </c>
      <c r="B8" s="20" t="s">
        <v>72</v>
      </c>
      <c r="C8" s="20" t="s">
        <v>84</v>
      </c>
      <c r="D8" s="20" t="s">
        <v>222</v>
      </c>
      <c r="E8" s="19"/>
      <c r="F8" s="20" t="s">
        <v>27</v>
      </c>
      <c r="G8" s="20" t="s">
        <v>28</v>
      </c>
      <c r="H8" s="20">
        <v>0.14000000000000001</v>
      </c>
      <c r="I8" s="20">
        <v>0.16400000000000001</v>
      </c>
      <c r="J8" s="20">
        <v>0.02</v>
      </c>
      <c r="K8" s="20">
        <v>27.356000000000002</v>
      </c>
      <c r="L8" s="19">
        <v>17.5</v>
      </c>
      <c r="N8" s="2" t="s">
        <v>131</v>
      </c>
      <c r="O8" s="4"/>
      <c r="P8" s="4"/>
      <c r="Q8" s="4"/>
      <c r="R8" s="1">
        <v>0.90945887999999997</v>
      </c>
      <c r="S8" t="s">
        <v>279</v>
      </c>
      <c r="T8" s="8">
        <v>16</v>
      </c>
      <c r="V8" s="20">
        <v>27.356000000000002</v>
      </c>
      <c r="W8">
        <f t="shared" si="0"/>
        <v>0</v>
      </c>
      <c r="X8" s="2" t="s">
        <v>144</v>
      </c>
    </row>
    <row r="9" spans="1:44">
      <c r="A9" s="21">
        <v>20</v>
      </c>
      <c r="B9" s="21" t="s">
        <v>72</v>
      </c>
      <c r="C9" s="21" t="s">
        <v>80</v>
      </c>
      <c r="D9" s="22">
        <v>2016</v>
      </c>
      <c r="E9" s="21"/>
      <c r="F9" s="21"/>
      <c r="G9" s="21"/>
      <c r="H9" s="21">
        <v>0.16200000000000001</v>
      </c>
      <c r="I9" s="21">
        <v>0.14000000000000001</v>
      </c>
      <c r="J9" s="21">
        <v>1.7999999999999999E-2</v>
      </c>
      <c r="K9" s="21">
        <v>25.684000000000001</v>
      </c>
      <c r="L9" s="19">
        <v>14</v>
      </c>
      <c r="M9" s="17"/>
      <c r="N9" s="17" t="s">
        <v>131</v>
      </c>
      <c r="O9" s="17" t="s">
        <v>284</v>
      </c>
      <c r="P9" s="17">
        <v>0.74199999999999999</v>
      </c>
      <c r="Q9" s="17">
        <v>0.56999999999999995</v>
      </c>
      <c r="R9" s="55">
        <v>0.97064729999999999</v>
      </c>
      <c r="S9" s="17" t="s">
        <v>280</v>
      </c>
      <c r="T9" s="17"/>
      <c r="V9" s="21"/>
      <c r="W9">
        <f t="shared" si="0"/>
        <v>0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>
      <c r="A10" s="21">
        <v>20</v>
      </c>
      <c r="B10" s="21" t="s">
        <v>72</v>
      </c>
      <c r="C10" s="21" t="s">
        <v>81</v>
      </c>
      <c r="D10" s="22">
        <v>2016</v>
      </c>
      <c r="E10" s="21"/>
      <c r="F10" s="21"/>
      <c r="G10" s="21"/>
      <c r="H10" s="21">
        <v>0.152</v>
      </c>
      <c r="I10" s="21">
        <v>0.17</v>
      </c>
      <c r="J10" s="21">
        <v>1.7999999999999999E-2</v>
      </c>
      <c r="K10" s="21">
        <v>22.048999999999999</v>
      </c>
      <c r="L10" s="49">
        <v>19</v>
      </c>
      <c r="M10" s="17"/>
      <c r="N10" s="17" t="s">
        <v>131</v>
      </c>
      <c r="O10" s="17"/>
      <c r="P10" s="17"/>
      <c r="Q10" s="17"/>
      <c r="R10" s="55">
        <v>0.97064729999999999</v>
      </c>
      <c r="S10" s="17" t="s">
        <v>280</v>
      </c>
      <c r="T10" s="17"/>
      <c r="V10" s="21"/>
      <c r="W10">
        <f t="shared" si="0"/>
        <v>0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>
      <c r="A11" s="21">
        <v>27</v>
      </c>
      <c r="B11" s="21" t="s">
        <v>72</v>
      </c>
      <c r="C11" s="21" t="s">
        <v>80</v>
      </c>
      <c r="D11" s="22">
        <v>2016</v>
      </c>
      <c r="E11" s="21"/>
      <c r="F11" s="21"/>
      <c r="G11" s="21"/>
      <c r="H11" s="21">
        <v>0.152</v>
      </c>
      <c r="I11" s="21">
        <v>0.13500000000000001</v>
      </c>
      <c r="J11" s="46">
        <v>1.7000000000000001E-2</v>
      </c>
      <c r="K11" s="21">
        <v>20.451000000000001</v>
      </c>
      <c r="L11" s="49">
        <v>20</v>
      </c>
      <c r="M11" s="17"/>
      <c r="N11" s="17" t="s">
        <v>131</v>
      </c>
      <c r="O11" s="17">
        <v>2.62</v>
      </c>
      <c r="P11" s="17" t="s">
        <v>278</v>
      </c>
      <c r="Q11" s="17">
        <v>0.68181818199999999</v>
      </c>
      <c r="R11" s="55">
        <v>1.0986136360000001</v>
      </c>
      <c r="S11" s="17" t="s">
        <v>199</v>
      </c>
      <c r="T11" s="17"/>
      <c r="V11" s="21"/>
      <c r="W11">
        <f t="shared" si="0"/>
        <v>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>
      <c r="A12" s="21">
        <v>27</v>
      </c>
      <c r="B12" s="21" t="s">
        <v>219</v>
      </c>
      <c r="C12" s="21" t="s">
        <v>81</v>
      </c>
      <c r="D12" s="22">
        <v>2016</v>
      </c>
      <c r="E12" s="21"/>
      <c r="F12" s="21"/>
      <c r="G12" s="21"/>
      <c r="H12" s="21">
        <v>0.14499999999999999</v>
      </c>
      <c r="I12" s="21">
        <v>0.14199999999999999</v>
      </c>
      <c r="J12" s="21">
        <v>1.7999999999999999E-2</v>
      </c>
      <c r="K12" s="21">
        <v>24.216999999999999</v>
      </c>
      <c r="L12" s="19">
        <v>16.5</v>
      </c>
      <c r="M12" s="17"/>
      <c r="N12" s="17" t="s">
        <v>131</v>
      </c>
      <c r="R12" s="55">
        <v>1.0986136360000001</v>
      </c>
      <c r="S12" s="17" t="s">
        <v>199</v>
      </c>
      <c r="V12" s="21"/>
      <c r="W12">
        <f t="shared" si="0"/>
        <v>0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1:44">
      <c r="A13" s="21">
        <v>45</v>
      </c>
      <c r="B13" s="21" t="s">
        <v>72</v>
      </c>
      <c r="C13" s="21" t="s">
        <v>80</v>
      </c>
      <c r="D13" s="22">
        <v>2016</v>
      </c>
      <c r="E13" s="21"/>
      <c r="F13" s="21"/>
      <c r="G13" s="21"/>
      <c r="H13" s="21">
        <v>0.14000000000000001</v>
      </c>
      <c r="I13" s="21">
        <v>0.125</v>
      </c>
      <c r="J13" s="21">
        <v>1.7999999999999999E-2</v>
      </c>
      <c r="K13" s="21">
        <v>20.009</v>
      </c>
      <c r="L13" s="81">
        <v>7</v>
      </c>
      <c r="M13" s="17"/>
      <c r="N13" s="17" t="s">
        <v>131</v>
      </c>
      <c r="O13" s="17">
        <v>2.41</v>
      </c>
      <c r="P13" s="17">
        <v>0.745</v>
      </c>
      <c r="Q13" s="17">
        <v>0.56999999999999995</v>
      </c>
      <c r="R13" s="55">
        <v>1.0234065000000001</v>
      </c>
      <c r="S13" s="17" t="s">
        <v>281</v>
      </c>
      <c r="T13" s="17"/>
      <c r="V13" s="21"/>
      <c r="W13">
        <f t="shared" si="0"/>
        <v>0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1:44">
      <c r="A14" s="21">
        <v>45</v>
      </c>
      <c r="B14" s="21" t="s">
        <v>72</v>
      </c>
      <c r="C14" s="21" t="s">
        <v>81</v>
      </c>
      <c r="D14" s="22">
        <v>2016</v>
      </c>
      <c r="E14" s="21"/>
      <c r="F14" s="21"/>
      <c r="G14" s="21"/>
      <c r="H14" s="21">
        <v>0.12</v>
      </c>
      <c r="I14" s="21">
        <v>0.14299999999999999</v>
      </c>
      <c r="J14" s="21">
        <v>1.9E-2</v>
      </c>
      <c r="K14" s="21">
        <v>17.744</v>
      </c>
      <c r="L14" s="81">
        <v>10</v>
      </c>
      <c r="M14" s="17"/>
      <c r="N14" s="17" t="s">
        <v>131</v>
      </c>
      <c r="O14" s="17"/>
      <c r="P14" s="17"/>
      <c r="Q14" s="17"/>
      <c r="R14" s="55">
        <v>1.0234065000000001</v>
      </c>
      <c r="S14" s="17" t="s">
        <v>281</v>
      </c>
      <c r="T14" s="17"/>
      <c r="V14" s="21"/>
      <c r="W14">
        <f t="shared" si="0"/>
        <v>0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1:44">
      <c r="A15" s="21">
        <v>45</v>
      </c>
      <c r="B15" s="21" t="s">
        <v>72</v>
      </c>
      <c r="C15" s="21" t="s">
        <v>82</v>
      </c>
      <c r="D15" s="22">
        <v>2016</v>
      </c>
      <c r="E15" s="21"/>
      <c r="F15" s="21"/>
      <c r="G15" s="21"/>
      <c r="H15" s="21">
        <v>0.13</v>
      </c>
      <c r="I15" s="46">
        <v>0.115</v>
      </c>
      <c r="J15" s="21">
        <v>1.7999999999999999E-2</v>
      </c>
      <c r="K15" s="21">
        <v>19.097000000000001</v>
      </c>
      <c r="L15" s="81">
        <v>6.5</v>
      </c>
      <c r="M15" s="17"/>
      <c r="N15" s="17" t="s">
        <v>131</v>
      </c>
      <c r="R15" s="55">
        <v>1.0234065000000001</v>
      </c>
      <c r="S15" s="17" t="s">
        <v>281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1:44">
      <c r="A16" s="21">
        <v>46</v>
      </c>
      <c r="B16" s="21" t="s">
        <v>72</v>
      </c>
      <c r="C16" s="21" t="s">
        <v>80</v>
      </c>
      <c r="D16" s="22">
        <v>2016</v>
      </c>
      <c r="E16" s="21"/>
      <c r="F16" s="21"/>
      <c r="G16" s="21"/>
      <c r="H16" s="21">
        <v>0.11799999999999999</v>
      </c>
      <c r="I16" s="21">
        <v>0.123</v>
      </c>
      <c r="J16" s="21">
        <v>1.7999999999999999E-2</v>
      </c>
      <c r="K16" s="21">
        <v>16.077000000000002</v>
      </c>
      <c r="L16" s="81">
        <v>9</v>
      </c>
      <c r="M16" s="17"/>
      <c r="N16" s="17" t="s">
        <v>131</v>
      </c>
      <c r="O16" s="17">
        <v>2.7240000000000002</v>
      </c>
      <c r="P16" s="17" t="s">
        <v>285</v>
      </c>
      <c r="Q16" s="17">
        <v>0.57575699999999996</v>
      </c>
      <c r="R16" s="55">
        <v>1.0319822409999999</v>
      </c>
      <c r="S16" s="17" t="s">
        <v>282</v>
      </c>
      <c r="T16" s="17"/>
      <c r="V16" s="21"/>
      <c r="W16">
        <f t="shared" ref="W16:W31" si="1">U16*$A$50</f>
        <v>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1:44">
      <c r="A17" s="21">
        <v>46</v>
      </c>
      <c r="B17" s="21" t="s">
        <v>72</v>
      </c>
      <c r="C17" s="21" t="s">
        <v>81</v>
      </c>
      <c r="D17" s="22">
        <v>2016</v>
      </c>
      <c r="E17" s="21"/>
      <c r="F17" s="21"/>
      <c r="G17" s="21"/>
      <c r="H17" s="21">
        <v>0.13800000000000001</v>
      </c>
      <c r="I17" s="21">
        <v>0.125</v>
      </c>
      <c r="J17" s="21">
        <v>1.7999999999999999E-2</v>
      </c>
      <c r="K17" s="21">
        <v>20.199000000000002</v>
      </c>
      <c r="L17" s="81">
        <v>8.5</v>
      </c>
      <c r="M17" s="17"/>
      <c r="N17" s="17" t="s">
        <v>131</v>
      </c>
      <c r="O17" s="17"/>
      <c r="P17" s="17"/>
      <c r="Q17" s="17"/>
      <c r="R17" s="55">
        <v>1.0319822409999999</v>
      </c>
      <c r="S17" s="17" t="s">
        <v>282</v>
      </c>
      <c r="T17" s="17"/>
      <c r="V17" s="21"/>
      <c r="W17">
        <f t="shared" si="1"/>
        <v>0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</row>
    <row r="18" spans="1:44">
      <c r="A18" s="21">
        <v>46</v>
      </c>
      <c r="B18" s="21" t="s">
        <v>72</v>
      </c>
      <c r="C18" s="21" t="s">
        <v>82</v>
      </c>
      <c r="D18" s="22">
        <v>2016</v>
      </c>
      <c r="E18" s="21"/>
      <c r="F18" s="21"/>
      <c r="G18" s="21"/>
      <c r="H18" s="21">
        <v>0.151</v>
      </c>
      <c r="I18" s="21">
        <v>0.128</v>
      </c>
      <c r="J18" s="21">
        <v>1.7999999999999999E-2</v>
      </c>
      <c r="K18" s="21">
        <v>19.666</v>
      </c>
      <c r="L18" s="81">
        <v>9</v>
      </c>
      <c r="M18" s="17"/>
      <c r="N18" s="17" t="s">
        <v>131</v>
      </c>
      <c r="O18" s="17"/>
      <c r="P18" s="17"/>
      <c r="Q18" s="17"/>
      <c r="R18" s="55">
        <v>1.0319822409999999</v>
      </c>
      <c r="S18" s="17" t="s">
        <v>282</v>
      </c>
      <c r="T18" s="17"/>
      <c r="V18" s="21"/>
      <c r="W18">
        <f t="shared" si="1"/>
        <v>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</row>
    <row r="19" spans="1:44">
      <c r="A19" s="21">
        <v>239</v>
      </c>
      <c r="B19" s="21" t="s">
        <v>220</v>
      </c>
      <c r="C19" s="21" t="s">
        <v>80</v>
      </c>
      <c r="D19" s="22">
        <v>2016</v>
      </c>
      <c r="E19" s="21"/>
      <c r="F19" s="21"/>
      <c r="G19" s="21"/>
      <c r="H19" s="21">
        <v>0.15</v>
      </c>
      <c r="I19" s="21">
        <v>0.13200000000000001</v>
      </c>
      <c r="J19" s="21">
        <v>1.7999999999999999E-2</v>
      </c>
      <c r="K19" s="21">
        <v>21.468</v>
      </c>
      <c r="L19" s="19">
        <v>18.5</v>
      </c>
      <c r="M19" s="17"/>
      <c r="N19" s="17" t="s">
        <v>131</v>
      </c>
      <c r="O19" s="17">
        <v>2.2869999999999999</v>
      </c>
      <c r="P19" s="17">
        <v>0.747</v>
      </c>
      <c r="Q19" s="17">
        <v>0.56599999999999995</v>
      </c>
      <c r="R19" s="55">
        <v>0.96694817399999999</v>
      </c>
      <c r="S19" s="17" t="s">
        <v>283</v>
      </c>
      <c r="T19" s="17"/>
      <c r="V19" s="21"/>
      <c r="W19">
        <f t="shared" si="1"/>
        <v>0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4">
      <c r="A20" s="21">
        <v>239</v>
      </c>
      <c r="B20" s="21" t="s">
        <v>220</v>
      </c>
      <c r="C20" s="21" t="s">
        <v>81</v>
      </c>
      <c r="D20" s="22">
        <v>2016</v>
      </c>
      <c r="E20" s="21"/>
      <c r="F20" s="21"/>
      <c r="G20" s="21"/>
      <c r="H20" s="21">
        <v>0.14000000000000001</v>
      </c>
      <c r="I20" s="21">
        <v>0.128</v>
      </c>
      <c r="J20" s="21">
        <v>1.7999999999999999E-2</v>
      </c>
      <c r="K20" s="21">
        <v>19.66</v>
      </c>
      <c r="L20" s="81">
        <v>10</v>
      </c>
      <c r="M20" s="17"/>
      <c r="N20" s="17" t="s">
        <v>131</v>
      </c>
      <c r="O20" s="17"/>
      <c r="P20" s="17"/>
      <c r="Q20" s="17"/>
      <c r="R20" s="55">
        <v>0.96694817399999999</v>
      </c>
      <c r="S20" s="17" t="s">
        <v>283</v>
      </c>
      <c r="T20" s="17"/>
      <c r="V20" s="21"/>
      <c r="W20">
        <f t="shared" si="1"/>
        <v>0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</row>
    <row r="21" spans="1:44">
      <c r="A21" s="21">
        <v>239</v>
      </c>
      <c r="B21" s="21" t="s">
        <v>220</v>
      </c>
      <c r="C21" s="21" t="s">
        <v>82</v>
      </c>
      <c r="D21" s="22">
        <v>2016</v>
      </c>
      <c r="E21" s="21"/>
      <c r="F21" s="21"/>
      <c r="G21" s="21"/>
      <c r="H21" s="21">
        <v>0.15</v>
      </c>
      <c r="I21" s="21">
        <v>0.14699999999999999</v>
      </c>
      <c r="J21" s="21">
        <v>1.7999999999999999E-2</v>
      </c>
      <c r="K21" s="46">
        <v>22.16</v>
      </c>
      <c r="L21" s="19">
        <v>16.5</v>
      </c>
      <c r="M21" s="17"/>
      <c r="N21" s="17" t="s">
        <v>131</v>
      </c>
      <c r="O21" s="17"/>
      <c r="P21" s="17"/>
      <c r="Q21" s="17"/>
      <c r="R21" s="55">
        <v>0.96694817399999999</v>
      </c>
      <c r="S21" s="17" t="s">
        <v>283</v>
      </c>
      <c r="T21" s="17"/>
      <c r="V21" s="21"/>
      <c r="W21">
        <f t="shared" si="1"/>
        <v>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</row>
    <row r="22" spans="1:44">
      <c r="A22" s="21">
        <v>188</v>
      </c>
      <c r="B22" s="21" t="s">
        <v>220</v>
      </c>
      <c r="C22" s="21"/>
      <c r="D22" s="22">
        <v>2016</v>
      </c>
      <c r="E22" s="21"/>
      <c r="F22" s="21"/>
      <c r="G22" s="21"/>
      <c r="H22" s="82">
        <v>0.1</v>
      </c>
      <c r="I22" s="46">
        <v>0.11899999999999999</v>
      </c>
      <c r="J22" s="21">
        <v>1.7999999999999999E-2</v>
      </c>
      <c r="K22" s="46">
        <v>15.172000000000001</v>
      </c>
      <c r="L22" s="19" t="s">
        <v>304</v>
      </c>
      <c r="M22" s="17"/>
      <c r="N22" s="17" t="s">
        <v>131</v>
      </c>
      <c r="O22" s="17"/>
      <c r="P22" s="17"/>
      <c r="Q22" s="17"/>
      <c r="R22" s="56"/>
      <c r="S22" s="17"/>
      <c r="T22" s="25" t="s">
        <v>287</v>
      </c>
      <c r="V22" s="21"/>
      <c r="W22">
        <f t="shared" si="1"/>
        <v>0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</row>
    <row r="23" spans="1:44">
      <c r="A23" s="21">
        <v>525</v>
      </c>
      <c r="B23" s="21" t="s">
        <v>220</v>
      </c>
      <c r="C23" s="21"/>
      <c r="D23" s="22">
        <v>2016</v>
      </c>
      <c r="E23" s="21"/>
      <c r="F23" s="21"/>
      <c r="G23" s="21"/>
      <c r="H23" s="82">
        <v>0.1</v>
      </c>
      <c r="I23" s="21">
        <v>0.13100000000000001</v>
      </c>
      <c r="J23" s="21">
        <v>1.7999999999999999E-2</v>
      </c>
      <c r="K23" s="46">
        <v>19.222999999999999</v>
      </c>
      <c r="L23" s="19" t="s">
        <v>304</v>
      </c>
      <c r="N23" s="2" t="s">
        <v>131</v>
      </c>
      <c r="R23" s="55"/>
      <c r="T23" s="25" t="s">
        <v>287</v>
      </c>
      <c r="V23" s="21"/>
      <c r="W23">
        <f t="shared" si="1"/>
        <v>0</v>
      </c>
      <c r="AQ23" s="17"/>
    </row>
    <row r="24" spans="1:44">
      <c r="A24" s="21"/>
      <c r="B24" s="21"/>
      <c r="C24" s="21"/>
      <c r="D24" s="22"/>
      <c r="E24" s="21"/>
      <c r="F24" s="21"/>
      <c r="G24" s="21"/>
      <c r="H24" s="46"/>
      <c r="I24" s="21"/>
      <c r="J24" s="21"/>
      <c r="K24" s="46"/>
      <c r="L24" s="19"/>
      <c r="N24" s="2"/>
      <c r="R24" s="55"/>
      <c r="T24" s="25"/>
      <c r="V24" s="21"/>
      <c r="W24">
        <f>U24*$A$50</f>
        <v>0</v>
      </c>
      <c r="AQ24" s="17"/>
    </row>
    <row r="25" spans="1:44">
      <c r="A25" s="21"/>
      <c r="B25" s="21"/>
      <c r="C25" s="21"/>
      <c r="D25" s="22"/>
      <c r="E25" s="21"/>
      <c r="F25" s="21"/>
      <c r="G25" s="21"/>
      <c r="H25" s="46"/>
      <c r="I25" s="21"/>
      <c r="J25" s="21"/>
      <c r="K25" s="46"/>
      <c r="L25" s="19"/>
      <c r="N25" s="2"/>
      <c r="R25" s="55"/>
      <c r="T25" s="25"/>
      <c r="V25" s="21"/>
      <c r="W25">
        <f>U25*$A$50</f>
        <v>0</v>
      </c>
      <c r="AQ25" s="17"/>
    </row>
    <row r="26" spans="1:44">
      <c r="A26" s="21"/>
      <c r="B26" s="21"/>
      <c r="C26" s="21"/>
      <c r="D26" s="22"/>
      <c r="E26" s="21"/>
      <c r="F26" s="21"/>
      <c r="G26" s="21"/>
      <c r="H26" s="46"/>
      <c r="I26" s="21"/>
      <c r="J26" s="21"/>
      <c r="K26" s="46"/>
      <c r="L26" s="19"/>
      <c r="N26" s="2"/>
      <c r="R26" s="55"/>
      <c r="T26" s="25"/>
      <c r="V26" s="21"/>
      <c r="W26">
        <f>U26*$A$50</f>
        <v>0</v>
      </c>
      <c r="AQ26" s="17"/>
    </row>
    <row r="27" spans="1:44">
      <c r="A27" s="20">
        <v>5</v>
      </c>
      <c r="B27" s="20" t="s">
        <v>129</v>
      </c>
      <c r="C27" s="20"/>
      <c r="D27" s="1" t="s">
        <v>223</v>
      </c>
      <c r="E27" s="19"/>
      <c r="F27" s="20" t="s">
        <v>27</v>
      </c>
      <c r="G27" s="20" t="s">
        <v>28</v>
      </c>
      <c r="H27" s="20">
        <v>7.0000000000000007E-2</v>
      </c>
      <c r="I27" s="20">
        <v>0.14199999999999999</v>
      </c>
      <c r="J27" s="20">
        <v>1.7999999999999999E-2</v>
      </c>
      <c r="K27" s="20"/>
      <c r="L27" s="19"/>
      <c r="O27" s="4">
        <v>1.222</v>
      </c>
      <c r="P27" s="4">
        <v>0.35799999999999998</v>
      </c>
      <c r="Q27" s="4" t="s">
        <v>91</v>
      </c>
      <c r="R27" s="1">
        <v>0.29726494199999998</v>
      </c>
      <c r="S27" s="4" t="s">
        <v>264</v>
      </c>
      <c r="T27" s="8" t="s">
        <v>286</v>
      </c>
      <c r="V27" s="20"/>
      <c r="W27">
        <f t="shared" si="1"/>
        <v>0</v>
      </c>
      <c r="X27" s="2" t="s">
        <v>150</v>
      </c>
      <c r="AO27" s="17"/>
      <c r="AP27" s="17"/>
    </row>
    <row r="28" spans="1:44">
      <c r="A28" s="20">
        <v>6</v>
      </c>
      <c r="B28" s="20" t="s">
        <v>25</v>
      </c>
      <c r="C28" s="20"/>
      <c r="D28" s="20" t="s">
        <v>223</v>
      </c>
      <c r="E28" s="19"/>
      <c r="F28" s="20" t="s">
        <v>27</v>
      </c>
      <c r="G28" s="20" t="s">
        <v>28</v>
      </c>
      <c r="H28" s="20">
        <v>0.105</v>
      </c>
      <c r="I28" s="20">
        <v>0.125</v>
      </c>
      <c r="J28" s="20">
        <v>1.7999999999999999E-2</v>
      </c>
      <c r="K28" s="20"/>
      <c r="L28" s="19"/>
      <c r="M28">
        <f>AVERAGE(J28:J41)</f>
        <v>1.8374999999999999E-2</v>
      </c>
      <c r="N28" s="2" t="s">
        <v>131</v>
      </c>
      <c r="O28" s="4">
        <v>0.63888</v>
      </c>
      <c r="P28" s="4"/>
      <c r="Q28" s="4">
        <v>1.0940000000000001</v>
      </c>
      <c r="R28" s="1">
        <v>0.35071785300000002</v>
      </c>
      <c r="S28" t="s">
        <v>206</v>
      </c>
      <c r="T28" s="8" t="s">
        <v>205</v>
      </c>
      <c r="V28" s="20"/>
      <c r="W28">
        <f t="shared" si="1"/>
        <v>0</v>
      </c>
      <c r="X28" s="2" t="s">
        <v>145</v>
      </c>
    </row>
    <row r="29" spans="1:44">
      <c r="A29" s="20"/>
      <c r="B29" s="20" t="s">
        <v>25</v>
      </c>
      <c r="C29" s="20" t="s">
        <v>87</v>
      </c>
      <c r="D29" s="20" t="s">
        <v>223</v>
      </c>
      <c r="E29" s="19"/>
      <c r="F29" s="20" t="s">
        <v>27</v>
      </c>
      <c r="G29" s="20" t="s">
        <v>28</v>
      </c>
      <c r="H29" s="20">
        <v>0.16500000000000001</v>
      </c>
      <c r="I29" s="20">
        <v>0.11899999999999999</v>
      </c>
      <c r="J29" s="20">
        <v>1.7999999999999999E-2</v>
      </c>
      <c r="K29" s="20"/>
      <c r="L29" s="19"/>
      <c r="N29" s="2" t="s">
        <v>131</v>
      </c>
      <c r="O29" s="4"/>
      <c r="P29" s="4"/>
      <c r="Q29" s="4"/>
      <c r="R29" s="1">
        <v>0.56173466100000002</v>
      </c>
      <c r="T29" s="8" t="s">
        <v>196</v>
      </c>
      <c r="V29" s="20"/>
      <c r="W29">
        <f t="shared" si="1"/>
        <v>0</v>
      </c>
      <c r="X29" s="2"/>
    </row>
    <row r="30" spans="1:44">
      <c r="A30" s="20">
        <v>11</v>
      </c>
      <c r="B30" s="20" t="s">
        <v>25</v>
      </c>
      <c r="C30" s="20" t="s">
        <v>89</v>
      </c>
      <c r="D30" s="20" t="s">
        <v>223</v>
      </c>
      <c r="E30" s="19"/>
      <c r="F30" s="20" t="s">
        <v>27</v>
      </c>
      <c r="G30" s="20" t="s">
        <v>28</v>
      </c>
      <c r="H30" s="20">
        <v>9.8000000000000004E-2</v>
      </c>
      <c r="I30" s="20">
        <v>0.14299999999999999</v>
      </c>
      <c r="J30" s="20">
        <v>1.7999999999999999E-2</v>
      </c>
      <c r="K30" s="20"/>
      <c r="L30" s="19"/>
      <c r="N30" s="2" t="s">
        <v>131</v>
      </c>
      <c r="O30" s="4">
        <v>0.68799999999999994</v>
      </c>
      <c r="P30" s="4"/>
      <c r="Q30" s="4">
        <v>1.5109999999999999</v>
      </c>
      <c r="R30" s="1">
        <v>0.56173466100000002</v>
      </c>
      <c r="S30" t="s">
        <v>202</v>
      </c>
      <c r="T30" s="8" t="s">
        <v>201</v>
      </c>
      <c r="V30" s="20"/>
      <c r="W30">
        <f t="shared" si="1"/>
        <v>0</v>
      </c>
      <c r="X30" s="2" t="s">
        <v>149</v>
      </c>
    </row>
    <row r="31" spans="1:44">
      <c r="A31" s="20">
        <v>26</v>
      </c>
      <c r="B31" s="20" t="s">
        <v>25</v>
      </c>
      <c r="C31" s="20"/>
      <c r="D31" s="20" t="s">
        <v>223</v>
      </c>
      <c r="E31" s="19"/>
      <c r="F31" s="20" t="s">
        <v>27</v>
      </c>
      <c r="G31" s="20" t="s">
        <v>28</v>
      </c>
      <c r="H31" s="20">
        <v>0.05</v>
      </c>
      <c r="I31" s="20">
        <v>0.11</v>
      </c>
      <c r="J31" s="20">
        <v>1.9E-2</v>
      </c>
      <c r="K31" s="20"/>
      <c r="L31" s="19"/>
      <c r="N31" s="2" t="s">
        <v>131</v>
      </c>
      <c r="O31" s="4"/>
      <c r="P31" s="4"/>
      <c r="Q31" s="4"/>
      <c r="R31" s="1">
        <v>0.56173466100000002</v>
      </c>
      <c r="T31" s="8" t="s">
        <v>203</v>
      </c>
      <c r="V31" s="20"/>
      <c r="W31">
        <f t="shared" si="1"/>
        <v>0</v>
      </c>
      <c r="X31" s="2" t="s">
        <v>148</v>
      </c>
    </row>
    <row r="32" spans="1:44">
      <c r="A32" s="20"/>
      <c r="B32" s="20"/>
      <c r="C32" s="20"/>
      <c r="D32" s="20"/>
      <c r="E32" s="19"/>
      <c r="F32" s="20"/>
      <c r="G32" s="20"/>
      <c r="H32" s="20"/>
      <c r="I32" s="48"/>
      <c r="J32" s="20"/>
      <c r="K32" s="20"/>
      <c r="R32" s="55"/>
    </row>
    <row r="33" spans="1:41">
      <c r="A33" s="19"/>
      <c r="B33" s="19" t="s">
        <v>216</v>
      </c>
      <c r="C33" s="19"/>
      <c r="D33" s="18">
        <v>2016</v>
      </c>
      <c r="E33" s="19"/>
      <c r="F33" s="19"/>
      <c r="G33" s="19" t="s">
        <v>78</v>
      </c>
      <c r="H33" s="49">
        <v>8.5000000000000006E-2</v>
      </c>
      <c r="I33" s="49" t="s">
        <v>217</v>
      </c>
      <c r="J33" s="49">
        <v>1.4999999999999999E-2</v>
      </c>
      <c r="K33" s="19">
        <v>12.090999999999999</v>
      </c>
      <c r="L33" s="19">
        <v>12.5</v>
      </c>
      <c r="N33" s="17" t="s">
        <v>137</v>
      </c>
      <c r="O33" s="17">
        <v>0.6</v>
      </c>
      <c r="P33" s="17">
        <v>0.38</v>
      </c>
      <c r="Q33" s="17" t="s">
        <v>218</v>
      </c>
      <c r="R33" s="55">
        <v>0.15048</v>
      </c>
      <c r="S33" s="17" t="s">
        <v>263</v>
      </c>
      <c r="T33" s="17"/>
      <c r="V33" s="19"/>
      <c r="W33">
        <f>U33*$A$50</f>
        <v>0</v>
      </c>
      <c r="X33" s="17"/>
      <c r="Y33" s="17"/>
      <c r="Z33" s="17"/>
      <c r="AA33" s="17"/>
      <c r="AB33" s="17"/>
      <c r="AC33" s="17"/>
      <c r="AD33" s="17"/>
    </row>
    <row r="34" spans="1:41">
      <c r="A34" s="20">
        <v>18</v>
      </c>
      <c r="B34" s="20" t="s">
        <v>25</v>
      </c>
      <c r="C34" s="20"/>
      <c r="D34" s="20" t="s">
        <v>223</v>
      </c>
      <c r="E34" s="19"/>
      <c r="F34" s="20" t="s">
        <v>27</v>
      </c>
      <c r="G34" s="20" t="s">
        <v>28</v>
      </c>
      <c r="H34" s="33">
        <v>0.09</v>
      </c>
      <c r="I34" s="33">
        <v>0.05</v>
      </c>
      <c r="J34" s="20">
        <v>1.7000000000000001E-2</v>
      </c>
      <c r="K34" s="20"/>
      <c r="L34" s="19"/>
      <c r="N34" s="2" t="s">
        <v>131</v>
      </c>
      <c r="O34" s="4">
        <v>0.72219999999999995</v>
      </c>
      <c r="P34" s="4"/>
      <c r="Q34" s="4">
        <v>1.5149999999999999</v>
      </c>
      <c r="R34" s="1">
        <v>0.62064635420000003</v>
      </c>
      <c r="S34" t="s">
        <v>200</v>
      </c>
      <c r="T34" s="8" t="s">
        <v>207</v>
      </c>
      <c r="V34" s="20"/>
      <c r="W34">
        <f>U34*$A$50</f>
        <v>0</v>
      </c>
      <c r="X34" s="2" t="s">
        <v>146</v>
      </c>
    </row>
    <row r="35" spans="1:41">
      <c r="A35" s="20">
        <v>2</v>
      </c>
      <c r="B35" s="20" t="s">
        <v>25</v>
      </c>
      <c r="C35" s="20"/>
      <c r="D35" s="20" t="s">
        <v>223</v>
      </c>
      <c r="E35" s="19"/>
      <c r="F35" s="20" t="s">
        <v>27</v>
      </c>
      <c r="G35" s="20" t="s">
        <v>28</v>
      </c>
      <c r="H35" s="20">
        <v>0.11</v>
      </c>
      <c r="I35" s="33">
        <v>0.1</v>
      </c>
      <c r="J35" s="20">
        <v>1.6E-2</v>
      </c>
      <c r="K35" s="20"/>
      <c r="L35" s="19"/>
      <c r="N35" s="2" t="s">
        <v>131</v>
      </c>
      <c r="O35" s="4">
        <v>0.70833299999999999</v>
      </c>
      <c r="P35" s="4"/>
      <c r="Q35" s="4">
        <v>1.3280000000000001</v>
      </c>
      <c r="R35" s="1">
        <v>0.52331515959999997</v>
      </c>
      <c r="S35" t="s">
        <v>208</v>
      </c>
      <c r="T35" s="8" t="s">
        <v>209</v>
      </c>
      <c r="V35" s="20"/>
      <c r="W35">
        <f>U35*$A$50</f>
        <v>0</v>
      </c>
      <c r="X35" s="2" t="s">
        <v>147</v>
      </c>
    </row>
    <row r="36" spans="1:41">
      <c r="A36" s="20">
        <v>10</v>
      </c>
      <c r="B36" s="20" t="s">
        <v>25</v>
      </c>
      <c r="C36" s="20"/>
      <c r="D36" s="20" t="s">
        <v>223</v>
      </c>
      <c r="E36" s="19"/>
      <c r="F36" s="20" t="s">
        <v>27</v>
      </c>
      <c r="G36" s="20" t="s">
        <v>28</v>
      </c>
      <c r="H36" s="33">
        <v>7.0000000000000007E-2</v>
      </c>
      <c r="I36" s="33">
        <v>0.111</v>
      </c>
      <c r="J36" s="20">
        <v>1.7000000000000001E-2</v>
      </c>
      <c r="K36" s="20"/>
      <c r="L36" s="19"/>
      <c r="N36" s="2" t="s">
        <v>131</v>
      </c>
      <c r="O36" s="4"/>
      <c r="P36" s="4"/>
      <c r="Q36" s="4"/>
      <c r="R36" s="1">
        <v>0.56173466100000002</v>
      </c>
      <c r="T36" s="8" t="s">
        <v>204</v>
      </c>
      <c r="V36" s="20"/>
      <c r="W36">
        <f>U36*$A$50</f>
        <v>0</v>
      </c>
      <c r="X36" s="2"/>
    </row>
    <row r="37" spans="1:41">
      <c r="A37" s="20"/>
      <c r="B37" s="20" t="s">
        <v>25</v>
      </c>
      <c r="C37" s="20" t="s">
        <v>86</v>
      </c>
      <c r="D37" s="20" t="s">
        <v>223</v>
      </c>
      <c r="E37" s="19"/>
      <c r="F37" s="20" t="s">
        <v>27</v>
      </c>
      <c r="G37" s="20" t="s">
        <v>28</v>
      </c>
      <c r="H37" s="33">
        <v>8.5000000000000006E-2</v>
      </c>
      <c r="I37" s="33">
        <v>0.11899999999999999</v>
      </c>
      <c r="J37" s="20">
        <v>1.7500000000000002E-2</v>
      </c>
      <c r="K37" s="20"/>
      <c r="L37" s="19"/>
      <c r="N37" s="2" t="s">
        <v>131</v>
      </c>
      <c r="O37" s="4"/>
      <c r="P37" s="4"/>
      <c r="Q37" s="4"/>
      <c r="R37" s="1">
        <v>0.56173466100000002</v>
      </c>
      <c r="T37" s="8" t="s">
        <v>196</v>
      </c>
      <c r="V37" s="20"/>
      <c r="W37">
        <f>U37*$A$50</f>
        <v>0</v>
      </c>
      <c r="X37" s="2"/>
    </row>
    <row r="38" spans="1:41">
      <c r="A38" s="21"/>
      <c r="B38" s="21"/>
      <c r="C38" s="21"/>
      <c r="D38" s="22"/>
      <c r="E38" s="21"/>
      <c r="F38" s="21"/>
      <c r="G38" s="21"/>
      <c r="H38" s="21"/>
      <c r="I38" s="21"/>
      <c r="J38" s="47"/>
      <c r="K38" s="21"/>
      <c r="L38" s="19"/>
      <c r="R38" s="55"/>
    </row>
    <row r="39" spans="1:41">
      <c r="A39" s="20"/>
      <c r="B39" s="20" t="s">
        <v>25</v>
      </c>
      <c r="C39" s="20" t="s">
        <v>85</v>
      </c>
      <c r="D39" s="20" t="s">
        <v>223</v>
      </c>
      <c r="E39" s="19"/>
      <c r="F39" s="20" t="s">
        <v>27</v>
      </c>
      <c r="G39" s="20" t="s">
        <v>28</v>
      </c>
      <c r="H39" s="50" t="s">
        <v>43</v>
      </c>
      <c r="I39" s="50" t="s">
        <v>43</v>
      </c>
      <c r="J39" s="50">
        <v>2.1000000000000001E-2</v>
      </c>
      <c r="K39" s="20"/>
      <c r="L39" s="19"/>
      <c r="N39" s="2" t="s">
        <v>131</v>
      </c>
      <c r="O39" s="4"/>
      <c r="P39" s="4"/>
      <c r="Q39" s="4"/>
      <c r="R39" s="1">
        <v>0.56173466100000002</v>
      </c>
      <c r="T39" s="8" t="s">
        <v>196</v>
      </c>
      <c r="V39" s="20"/>
      <c r="W39">
        <f>U39*$A$50</f>
        <v>0</v>
      </c>
      <c r="X39" s="2"/>
    </row>
    <row r="40" spans="1:41">
      <c r="A40" s="20"/>
      <c r="B40" s="20" t="s">
        <v>25</v>
      </c>
      <c r="C40" s="20" t="s">
        <v>88</v>
      </c>
      <c r="D40" s="20" t="s">
        <v>223</v>
      </c>
      <c r="E40" s="19"/>
      <c r="F40" s="20" t="s">
        <v>27</v>
      </c>
      <c r="G40" s="20" t="s">
        <v>28</v>
      </c>
      <c r="H40" s="50" t="s">
        <v>43</v>
      </c>
      <c r="I40" s="50" t="s">
        <v>43</v>
      </c>
      <c r="J40" s="50">
        <v>2.1999999999999999E-2</v>
      </c>
      <c r="K40" s="20"/>
      <c r="L40" s="19"/>
      <c r="N40" s="2" t="s">
        <v>131</v>
      </c>
      <c r="O40" s="4"/>
      <c r="P40" s="4"/>
      <c r="Q40" s="4"/>
      <c r="R40" s="1">
        <v>0.56173466100000002</v>
      </c>
      <c r="T40" s="8" t="s">
        <v>196</v>
      </c>
      <c r="V40" s="20"/>
      <c r="W40">
        <f>U40*$A$50</f>
        <v>0</v>
      </c>
      <c r="X40" s="2"/>
    </row>
    <row r="41" spans="1:41">
      <c r="A41" s="20"/>
      <c r="B41" s="20" t="s">
        <v>25</v>
      </c>
      <c r="C41" s="20" t="s">
        <v>90</v>
      </c>
      <c r="D41" s="1" t="s">
        <v>223</v>
      </c>
      <c r="E41" s="19"/>
      <c r="F41" s="20" t="s">
        <v>27</v>
      </c>
      <c r="G41" s="20" t="s">
        <v>28</v>
      </c>
      <c r="H41" s="50" t="s">
        <v>43</v>
      </c>
      <c r="I41" s="50" t="s">
        <v>43</v>
      </c>
      <c r="J41" s="50">
        <v>2.1999999999999999E-2</v>
      </c>
      <c r="K41" s="20"/>
      <c r="L41" s="19"/>
      <c r="N41" s="2" t="s">
        <v>131</v>
      </c>
      <c r="O41" s="4"/>
      <c r="P41" s="4"/>
      <c r="Q41" s="4"/>
      <c r="R41" s="1">
        <v>0.56173466100000002</v>
      </c>
      <c r="T41" s="8" t="s">
        <v>196</v>
      </c>
      <c r="V41" s="20"/>
      <c r="W41">
        <f>U41*$A$50</f>
        <v>0</v>
      </c>
      <c r="X41" s="2"/>
      <c r="AE41" s="17"/>
      <c r="AF41" s="17"/>
      <c r="AG41" s="17"/>
      <c r="AH41" s="17"/>
      <c r="AI41" s="17"/>
      <c r="AJ41" s="17"/>
      <c r="AO41" s="17"/>
    </row>
    <row r="42" spans="1:4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9"/>
      <c r="R42" s="55"/>
      <c r="AO42" s="17"/>
    </row>
    <row r="43" spans="1:4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55"/>
      <c r="S43" s="17"/>
      <c r="T43" s="17"/>
      <c r="W43">
        <f>U43*$A$50</f>
        <v>0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</row>
    <row r="44" spans="1:4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55"/>
      <c r="S44" s="17"/>
      <c r="T44" s="17"/>
      <c r="W44">
        <f>U44*$A$50</f>
        <v>0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1:4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W45">
        <f>U45*$A$50</f>
        <v>0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</row>
    <row r="46" spans="1:4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R46" s="17"/>
      <c r="AO46" s="17"/>
    </row>
    <row r="47" spans="1:41">
      <c r="A47" s="17" t="s">
        <v>292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R47" s="17"/>
      <c r="AO47" s="17"/>
    </row>
    <row r="48" spans="1:41">
      <c r="R48" s="17"/>
    </row>
    <row r="49" spans="1:40">
      <c r="A49" t="s">
        <v>289</v>
      </c>
      <c r="N49" s="2"/>
      <c r="O49" s="4"/>
      <c r="P49" s="4"/>
      <c r="Q49" s="4"/>
      <c r="R49" s="57"/>
      <c r="T49" s="8"/>
      <c r="V49" s="20"/>
      <c r="W49">
        <f>U49*$A$50</f>
        <v>0</v>
      </c>
      <c r="X49" s="2"/>
    </row>
    <row r="50" spans="1:40">
      <c r="A50">
        <v>9.81</v>
      </c>
      <c r="R50" s="17"/>
    </row>
    <row r="51" spans="1:40">
      <c r="M51" s="17"/>
      <c r="R51" s="17"/>
    </row>
    <row r="52" spans="1:40">
      <c r="R52" s="17"/>
    </row>
    <row r="54" spans="1:40">
      <c r="AM54" s="17"/>
      <c r="AN54" s="17"/>
    </row>
    <row r="55" spans="1:40">
      <c r="AK55" s="17"/>
      <c r="AL55" s="17"/>
    </row>
    <row r="56" spans="1:40">
      <c r="M56" s="17"/>
      <c r="T56" s="17"/>
      <c r="U56" t="e">
        <f>R11*#REF!</f>
        <v>#REF!</v>
      </c>
      <c r="V56" s="21"/>
      <c r="W56" t="e">
        <f>U56*$A$50</f>
        <v>#REF!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</row>
    <row r="57" spans="1:40">
      <c r="M57" s="17"/>
      <c r="N57" s="17"/>
      <c r="O57" s="17"/>
      <c r="P57" s="17"/>
      <c r="Q57" s="17"/>
      <c r="R57" s="17"/>
      <c r="S57" s="17"/>
      <c r="T57" s="17"/>
      <c r="V57" s="21"/>
      <c r="W57">
        <f>U57*$A$50</f>
        <v>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9" spans="1:40">
      <c r="AM59" s="17"/>
      <c r="AN59" s="17"/>
    </row>
    <row r="60" spans="1:40">
      <c r="AK60" s="17"/>
      <c r="AL60" s="17"/>
      <c r="AM60" s="17"/>
      <c r="AN60" s="17"/>
    </row>
    <row r="62" spans="1:40">
      <c r="D62" s="54"/>
    </row>
  </sheetData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AB39"/>
  <sheetViews>
    <sheetView workbookViewId="0">
      <pane ySplit="1" topLeftCell="A9" activePane="bottomLeft" state="frozen"/>
      <selection pane="bottomLeft" activeCell="A17" sqref="A17"/>
    </sheetView>
  </sheetViews>
  <sheetFormatPr defaultRowHeight="14.5"/>
  <cols>
    <col min="2" max="2" width="40.7265625" bestFit="1" customWidth="1"/>
    <col min="3" max="3" width="29.26953125" bestFit="1" customWidth="1"/>
    <col min="4" max="4" width="16.54296875" bestFit="1" customWidth="1"/>
    <col min="6" max="6" width="9.81640625" bestFit="1" customWidth="1"/>
    <col min="9" max="9" width="11.90625" bestFit="1" customWidth="1"/>
    <col min="11" max="11" width="20.1796875" bestFit="1" customWidth="1"/>
    <col min="12" max="12" width="12.1796875" bestFit="1" customWidth="1"/>
    <col min="13" max="13" width="12.6328125" customWidth="1"/>
    <col min="14" max="14" width="16.81640625" bestFit="1" customWidth="1"/>
    <col min="15" max="15" width="16.26953125" bestFit="1" customWidth="1"/>
    <col min="18" max="18" width="12.453125" bestFit="1" customWidth="1"/>
    <col min="19" max="19" width="29.453125" bestFit="1" customWidth="1"/>
    <col min="20" max="20" width="57.453125" bestFit="1" customWidth="1"/>
    <col min="21" max="21" width="12.1796875" bestFit="1" customWidth="1"/>
    <col min="22" max="22" width="22.1796875" customWidth="1"/>
    <col min="23" max="23" width="15.90625" customWidth="1"/>
  </cols>
  <sheetData>
    <row r="1" spans="1:28">
      <c r="A1" t="s">
        <v>0</v>
      </c>
      <c r="B1" t="s">
        <v>1</v>
      </c>
      <c r="C1" t="s">
        <v>138</v>
      </c>
      <c r="D1" t="s">
        <v>134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213</v>
      </c>
      <c r="L1" t="s">
        <v>296</v>
      </c>
      <c r="N1" t="s">
        <v>130</v>
      </c>
      <c r="O1" t="s">
        <v>5</v>
      </c>
      <c r="P1" t="s">
        <v>4</v>
      </c>
      <c r="Q1" t="s">
        <v>7</v>
      </c>
      <c r="R1" t="s">
        <v>9</v>
      </c>
      <c r="S1" t="s">
        <v>12</v>
      </c>
      <c r="T1" t="s">
        <v>11</v>
      </c>
      <c r="U1" t="s">
        <v>10</v>
      </c>
      <c r="V1" t="s">
        <v>213</v>
      </c>
      <c r="W1" t="s">
        <v>290</v>
      </c>
    </row>
    <row r="2" spans="1:28">
      <c r="A2" s="1" t="s">
        <v>51</v>
      </c>
      <c r="B2" s="2" t="s">
        <v>72</v>
      </c>
      <c r="C2" s="2"/>
      <c r="D2" s="2" t="s">
        <v>222</v>
      </c>
      <c r="E2" s="35"/>
      <c r="F2" s="2" t="s">
        <v>27</v>
      </c>
      <c r="G2" s="2" t="s">
        <v>28</v>
      </c>
      <c r="H2" s="4">
        <v>0.125</v>
      </c>
      <c r="I2" s="4">
        <v>0.16700000000000001</v>
      </c>
      <c r="J2" s="4">
        <v>3.1E-2</v>
      </c>
      <c r="K2" s="4">
        <v>37.369999999999997</v>
      </c>
      <c r="L2" s="4">
        <v>15.5</v>
      </c>
      <c r="M2" s="14"/>
      <c r="N2" s="2" t="s">
        <v>131</v>
      </c>
      <c r="O2" s="4">
        <v>1.3374999999999999</v>
      </c>
      <c r="P2" s="4" t="s">
        <v>275</v>
      </c>
      <c r="Q2" s="4">
        <v>0.64600000000000002</v>
      </c>
      <c r="R2" s="3">
        <v>0.85322468750000002</v>
      </c>
      <c r="S2" s="14"/>
      <c r="T2" s="6" t="s">
        <v>269</v>
      </c>
      <c r="U2" s="14">
        <f t="shared" ref="U2:U12" si="0">R2*$A$31</f>
        <v>2312.238903125</v>
      </c>
      <c r="V2" s="4">
        <v>37.369999999999997</v>
      </c>
      <c r="W2" s="14">
        <f t="shared" ref="W2:W12" si="1">U2*$A$34</f>
        <v>22683.063639656251</v>
      </c>
      <c r="X2" s="14"/>
      <c r="Y2" s="14"/>
      <c r="Z2" s="14"/>
      <c r="AA2" s="14"/>
      <c r="AB2" s="14"/>
    </row>
    <row r="3" spans="1:28">
      <c r="A3" s="1" t="s">
        <v>53</v>
      </c>
      <c r="B3" s="2" t="s">
        <v>72</v>
      </c>
      <c r="C3" s="2"/>
      <c r="D3" s="2" t="s">
        <v>222</v>
      </c>
      <c r="E3" s="35"/>
      <c r="F3" s="2" t="s">
        <v>27</v>
      </c>
      <c r="G3" s="2" t="s">
        <v>28</v>
      </c>
      <c r="H3" s="4">
        <v>0.13</v>
      </c>
      <c r="I3" s="4">
        <v>0.17</v>
      </c>
      <c r="J3" s="4">
        <v>3.1E-2</v>
      </c>
      <c r="K3" s="4">
        <v>38.914000000000001</v>
      </c>
      <c r="L3" s="4">
        <v>12.5</v>
      </c>
      <c r="M3" s="14"/>
      <c r="N3" s="2" t="s">
        <v>131</v>
      </c>
      <c r="O3" s="4"/>
      <c r="P3" s="4"/>
      <c r="Q3" s="4"/>
      <c r="R3" s="3">
        <v>0.85322468750000002</v>
      </c>
      <c r="S3" s="14"/>
      <c r="T3" s="16" t="s">
        <v>269</v>
      </c>
      <c r="U3" s="14">
        <f t="shared" si="0"/>
        <v>2312.238903125</v>
      </c>
      <c r="V3" s="4">
        <v>38.914000000000001</v>
      </c>
      <c r="W3" s="14">
        <f t="shared" si="1"/>
        <v>22683.063639656251</v>
      </c>
      <c r="X3" s="14"/>
      <c r="Y3" s="14"/>
      <c r="Z3" s="14"/>
      <c r="AA3" s="14"/>
      <c r="AB3" s="14"/>
    </row>
    <row r="4" spans="1:28">
      <c r="A4" s="1" t="s">
        <v>54</v>
      </c>
      <c r="B4" s="2" t="s">
        <v>74</v>
      </c>
      <c r="C4" s="2"/>
      <c r="D4" s="2" t="s">
        <v>222</v>
      </c>
      <c r="E4" s="35"/>
      <c r="F4" s="2" t="s">
        <v>27</v>
      </c>
      <c r="G4" s="2" t="s">
        <v>28</v>
      </c>
      <c r="H4" s="4">
        <v>0.13</v>
      </c>
      <c r="I4" s="4">
        <v>0.17199999999999999</v>
      </c>
      <c r="J4" s="4">
        <v>3.1E-2</v>
      </c>
      <c r="K4" s="4">
        <v>38.959000000000003</v>
      </c>
      <c r="L4" s="4">
        <v>11.5</v>
      </c>
      <c r="M4" s="14"/>
      <c r="N4" s="2" t="s">
        <v>131</v>
      </c>
      <c r="O4" s="4">
        <v>0.42399999999999999</v>
      </c>
      <c r="P4" s="4">
        <v>0.875</v>
      </c>
      <c r="Q4" s="4">
        <v>2.262</v>
      </c>
      <c r="R4" s="3">
        <v>0.839202</v>
      </c>
      <c r="S4" s="14"/>
      <c r="T4" s="6" t="s">
        <v>271</v>
      </c>
      <c r="U4" s="14">
        <f t="shared" si="0"/>
        <v>2274.2374199999999</v>
      </c>
      <c r="V4" s="4">
        <v>38.959000000000003</v>
      </c>
      <c r="W4" s="14">
        <f t="shared" si="1"/>
        <v>22310.269090199999</v>
      </c>
      <c r="X4" s="14"/>
      <c r="Y4" s="14"/>
      <c r="Z4" s="14"/>
      <c r="AA4" s="14"/>
      <c r="AB4" s="14"/>
    </row>
    <row r="5" spans="1:28">
      <c r="A5" s="1" t="s">
        <v>55</v>
      </c>
      <c r="B5" s="2" t="s">
        <v>74</v>
      </c>
      <c r="C5" s="2"/>
      <c r="D5" s="2" t="s">
        <v>222</v>
      </c>
      <c r="E5" s="35"/>
      <c r="F5" s="2" t="s">
        <v>27</v>
      </c>
      <c r="G5" s="2" t="s">
        <v>28</v>
      </c>
      <c r="H5" s="4">
        <v>0.14499999999999999</v>
      </c>
      <c r="I5" s="4">
        <v>0.17199999999999999</v>
      </c>
      <c r="J5" s="4">
        <v>3.1E-2</v>
      </c>
      <c r="K5" s="4">
        <v>35.844000000000001</v>
      </c>
      <c r="L5" s="4">
        <v>13</v>
      </c>
      <c r="M5" s="14"/>
      <c r="N5" s="2" t="s">
        <v>131</v>
      </c>
      <c r="O5" s="4"/>
      <c r="P5" s="4"/>
      <c r="Q5" s="4"/>
      <c r="R5" s="3">
        <v>0.839202</v>
      </c>
      <c r="S5" s="14"/>
      <c r="T5" s="6" t="s">
        <v>271</v>
      </c>
      <c r="U5" s="14">
        <f t="shared" si="0"/>
        <v>2274.2374199999999</v>
      </c>
      <c r="V5" s="4">
        <v>35.844000000000001</v>
      </c>
      <c r="W5" s="14">
        <f t="shared" si="1"/>
        <v>22310.269090199999</v>
      </c>
      <c r="X5" s="14"/>
      <c r="Y5" s="14"/>
      <c r="Z5" s="14"/>
      <c r="AA5" s="14"/>
      <c r="AB5" s="14"/>
    </row>
    <row r="6" spans="1:28">
      <c r="A6" s="1" t="s">
        <v>56</v>
      </c>
      <c r="B6" s="2" t="s">
        <v>74</v>
      </c>
      <c r="C6" s="2"/>
      <c r="D6" s="2" t="s">
        <v>222</v>
      </c>
      <c r="E6" s="35"/>
      <c r="F6" s="2" t="s">
        <v>27</v>
      </c>
      <c r="G6" s="2" t="s">
        <v>28</v>
      </c>
      <c r="H6" s="4">
        <v>0.13</v>
      </c>
      <c r="I6" s="4">
        <v>0.187</v>
      </c>
      <c r="J6" s="4">
        <v>3.1E-2</v>
      </c>
      <c r="K6" s="4">
        <v>34.481000000000002</v>
      </c>
      <c r="L6" s="31">
        <v>19.5</v>
      </c>
      <c r="M6" s="14"/>
      <c r="N6" s="2" t="s">
        <v>131</v>
      </c>
      <c r="O6" s="4"/>
      <c r="P6" s="4"/>
      <c r="Q6" s="4"/>
      <c r="R6" s="3">
        <v>0.839202</v>
      </c>
      <c r="S6" s="14"/>
      <c r="T6" s="6" t="s">
        <v>271</v>
      </c>
      <c r="U6" s="14">
        <f t="shared" si="0"/>
        <v>2274.2374199999999</v>
      </c>
      <c r="V6" s="4">
        <v>34.481000000000002</v>
      </c>
      <c r="W6" s="14">
        <f t="shared" si="1"/>
        <v>22310.269090199999</v>
      </c>
      <c r="X6" s="14"/>
      <c r="Y6" s="14"/>
      <c r="Z6" s="14"/>
      <c r="AA6" s="14"/>
      <c r="AB6" s="14"/>
    </row>
    <row r="7" spans="1:28">
      <c r="A7" s="1" t="s">
        <v>69</v>
      </c>
      <c r="B7" s="2" t="s">
        <v>45</v>
      </c>
      <c r="C7" s="2"/>
      <c r="D7" s="2" t="s">
        <v>222</v>
      </c>
      <c r="E7" s="35"/>
      <c r="F7" s="2" t="s">
        <v>27</v>
      </c>
      <c r="G7" s="2" t="s">
        <v>28</v>
      </c>
      <c r="H7" s="4">
        <v>0.15</v>
      </c>
      <c r="I7" s="4">
        <v>0.187</v>
      </c>
      <c r="J7" s="4">
        <v>3.1E-2</v>
      </c>
      <c r="K7" s="4">
        <v>44.981999999999999</v>
      </c>
      <c r="L7" s="4">
        <v>13</v>
      </c>
      <c r="M7" s="14"/>
      <c r="N7" s="2" t="s">
        <v>131</v>
      </c>
      <c r="O7" s="4" t="s">
        <v>277</v>
      </c>
      <c r="P7" s="4"/>
      <c r="Q7" s="4"/>
      <c r="R7" s="3">
        <v>0.41412656250000002</v>
      </c>
      <c r="S7" s="14"/>
      <c r="T7" s="6" t="s">
        <v>276</v>
      </c>
      <c r="U7" s="14">
        <f t="shared" si="0"/>
        <v>1122.2829843750001</v>
      </c>
      <c r="V7" s="4">
        <v>44.981999999999999</v>
      </c>
      <c r="W7" s="14">
        <f t="shared" si="1"/>
        <v>11009.596076718752</v>
      </c>
      <c r="X7" s="14"/>
      <c r="Y7" s="14"/>
      <c r="Z7" s="14"/>
      <c r="AA7" s="14"/>
      <c r="AB7" s="14"/>
    </row>
    <row r="8" spans="1:28">
      <c r="A8" s="1" t="s">
        <v>57</v>
      </c>
      <c r="B8" s="2" t="s">
        <v>45</v>
      </c>
      <c r="C8" s="2"/>
      <c r="D8" s="2" t="s">
        <v>222</v>
      </c>
      <c r="E8" s="35"/>
      <c r="F8" s="2" t="s">
        <v>27</v>
      </c>
      <c r="G8" s="2" t="s">
        <v>28</v>
      </c>
      <c r="H8" s="4">
        <v>0.15</v>
      </c>
      <c r="I8" s="4">
        <v>0.188</v>
      </c>
      <c r="J8" s="4">
        <v>3.3000000000000002E-2</v>
      </c>
      <c r="K8" s="4">
        <v>46.317999999999998</v>
      </c>
      <c r="L8" s="4">
        <v>15</v>
      </c>
      <c r="M8" s="14"/>
      <c r="N8" s="2" t="s">
        <v>131</v>
      </c>
      <c r="O8" s="4"/>
      <c r="P8" s="4"/>
      <c r="Q8" s="4"/>
      <c r="R8" s="3">
        <v>0.41412660000000001</v>
      </c>
      <c r="S8" s="14"/>
      <c r="T8" s="6" t="s">
        <v>270</v>
      </c>
      <c r="U8" s="14">
        <f t="shared" si="0"/>
        <v>1122.2830860000001</v>
      </c>
      <c r="V8" s="4">
        <v>46.317999999999998</v>
      </c>
      <c r="W8" s="14">
        <f t="shared" si="1"/>
        <v>11009.597073660001</v>
      </c>
      <c r="X8" s="14"/>
      <c r="Y8" s="14"/>
      <c r="Z8" s="14"/>
      <c r="AA8" s="14"/>
      <c r="AB8" s="14"/>
    </row>
    <row r="9" spans="1:28">
      <c r="A9" s="1" t="s">
        <v>59</v>
      </c>
      <c r="B9" s="2" t="s">
        <v>45</v>
      </c>
      <c r="C9" s="2"/>
      <c r="D9" s="2" t="s">
        <v>222</v>
      </c>
      <c r="E9" s="35"/>
      <c r="F9" s="2" t="s">
        <v>27</v>
      </c>
      <c r="G9" s="2" t="s">
        <v>28</v>
      </c>
      <c r="H9" s="4">
        <v>0.14899999999999999</v>
      </c>
      <c r="I9" s="4">
        <v>0.19700000000000001</v>
      </c>
      <c r="J9" s="4">
        <v>3.3000000000000002E-2</v>
      </c>
      <c r="K9" s="4">
        <v>22.785</v>
      </c>
      <c r="L9" s="4">
        <v>13</v>
      </c>
      <c r="M9" s="14"/>
      <c r="N9" s="2" t="s">
        <v>131</v>
      </c>
      <c r="O9" s="4"/>
      <c r="P9" s="4"/>
      <c r="Q9" s="4"/>
      <c r="R9" s="3">
        <v>0.41412660000000001</v>
      </c>
      <c r="S9" s="14"/>
      <c r="T9" s="6" t="s">
        <v>270</v>
      </c>
      <c r="U9" s="14">
        <f t="shared" si="0"/>
        <v>1122.2830860000001</v>
      </c>
      <c r="V9" s="4">
        <v>22.785</v>
      </c>
      <c r="W9" s="14">
        <f t="shared" si="1"/>
        <v>11009.597073660001</v>
      </c>
      <c r="X9" s="14"/>
      <c r="Y9" s="14"/>
      <c r="Z9" s="14"/>
      <c r="AA9" s="14"/>
      <c r="AB9" s="14"/>
    </row>
    <row r="10" spans="1:28">
      <c r="A10" s="1" t="s">
        <v>68</v>
      </c>
      <c r="B10" s="2" t="s">
        <v>45</v>
      </c>
      <c r="C10" s="2"/>
      <c r="D10" s="2" t="s">
        <v>222</v>
      </c>
      <c r="E10" s="35"/>
      <c r="F10" s="2" t="s">
        <v>27</v>
      </c>
      <c r="G10" s="2" t="s">
        <v>28</v>
      </c>
      <c r="H10" s="4">
        <v>0.15</v>
      </c>
      <c r="I10" s="4">
        <v>0.19500000000000001</v>
      </c>
      <c r="J10" s="4">
        <v>3.2000000000000001E-2</v>
      </c>
      <c r="K10" s="4">
        <v>44.823</v>
      </c>
      <c r="L10" s="4">
        <v>13</v>
      </c>
      <c r="M10" s="14"/>
      <c r="N10" s="2" t="s">
        <v>131</v>
      </c>
      <c r="O10" s="4"/>
      <c r="P10" s="4"/>
      <c r="Q10" s="4"/>
      <c r="R10" s="3">
        <v>0.41412660000000001</v>
      </c>
      <c r="S10" s="14"/>
      <c r="T10" s="6" t="s">
        <v>270</v>
      </c>
      <c r="U10" s="14">
        <f t="shared" si="0"/>
        <v>1122.2830860000001</v>
      </c>
      <c r="V10" s="4">
        <v>44.823</v>
      </c>
      <c r="W10" s="14">
        <f t="shared" si="1"/>
        <v>11009.597073660001</v>
      </c>
      <c r="X10" s="14"/>
      <c r="Y10" s="14"/>
      <c r="Z10" s="14"/>
      <c r="AA10" s="14"/>
      <c r="AB10" s="14"/>
    </row>
    <row r="11" spans="1:28">
      <c r="A11" s="9" t="s">
        <v>58</v>
      </c>
      <c r="B11" s="2" t="s">
        <v>45</v>
      </c>
      <c r="C11" s="2" t="s">
        <v>139</v>
      </c>
      <c r="D11" s="2" t="s">
        <v>222</v>
      </c>
      <c r="E11" s="35"/>
      <c r="F11" s="2" t="s">
        <v>27</v>
      </c>
      <c r="G11" s="2" t="s">
        <v>28</v>
      </c>
      <c r="H11" s="4">
        <v>0.15</v>
      </c>
      <c r="I11" s="4">
        <v>0.192</v>
      </c>
      <c r="J11" s="4">
        <v>3.2000000000000001E-2</v>
      </c>
      <c r="K11" s="4">
        <v>44.881999999999998</v>
      </c>
      <c r="L11" s="4">
        <v>12</v>
      </c>
      <c r="M11" s="14"/>
      <c r="N11" s="2" t="s">
        <v>131</v>
      </c>
      <c r="O11" s="4"/>
      <c r="P11" s="4"/>
      <c r="Q11" s="4"/>
      <c r="R11" s="3">
        <v>0.41412660000000001</v>
      </c>
      <c r="S11" s="14"/>
      <c r="T11" s="6" t="s">
        <v>270</v>
      </c>
      <c r="U11" s="14">
        <f t="shared" si="0"/>
        <v>1122.2830860000001</v>
      </c>
      <c r="V11" s="4">
        <v>44.881999999999998</v>
      </c>
      <c r="W11" s="14">
        <f t="shared" si="1"/>
        <v>11009.597073660001</v>
      </c>
      <c r="X11" s="14"/>
      <c r="Y11" s="14"/>
      <c r="Z11" s="14"/>
      <c r="AA11" s="14"/>
      <c r="AB11" s="14"/>
    </row>
    <row r="12" spans="1:28">
      <c r="A12" s="9" t="s">
        <v>52</v>
      </c>
      <c r="B12" s="2" t="s">
        <v>73</v>
      </c>
      <c r="C12" s="2"/>
      <c r="D12" s="2" t="s">
        <v>222</v>
      </c>
      <c r="E12" s="35"/>
      <c r="F12" s="2" t="s">
        <v>27</v>
      </c>
      <c r="G12" s="2" t="s">
        <v>28</v>
      </c>
      <c r="H12" s="4">
        <v>0.14000000000000001</v>
      </c>
      <c r="I12" s="4">
        <v>0.17499999999999999</v>
      </c>
      <c r="J12" s="4">
        <v>3.6999999999999998E-2</v>
      </c>
      <c r="K12" s="4">
        <v>44.554000000000002</v>
      </c>
      <c r="L12" s="4">
        <v>11</v>
      </c>
      <c r="M12" s="14"/>
      <c r="N12" s="2" t="s">
        <v>131</v>
      </c>
      <c r="O12" s="4"/>
      <c r="P12" s="4"/>
      <c r="Q12" s="4"/>
      <c r="R12" s="3">
        <v>0.85322468750000002</v>
      </c>
      <c r="S12" s="14"/>
      <c r="T12" s="16" t="s">
        <v>269</v>
      </c>
      <c r="U12" s="14">
        <f t="shared" si="0"/>
        <v>2312.238903125</v>
      </c>
      <c r="V12" s="4">
        <v>44.554000000000002</v>
      </c>
      <c r="W12" s="14">
        <f t="shared" si="1"/>
        <v>22683.063639656251</v>
      </c>
      <c r="X12" s="14"/>
      <c r="Y12" s="14"/>
      <c r="Z12" s="14"/>
      <c r="AA12" s="14"/>
      <c r="AB12" s="14"/>
    </row>
    <row r="13" spans="1:28">
      <c r="A13" s="9"/>
      <c r="B13" s="2"/>
      <c r="C13" s="2"/>
      <c r="D13" s="2"/>
      <c r="E13" s="35"/>
      <c r="F13" s="2"/>
      <c r="G13" s="2"/>
      <c r="H13" s="4"/>
      <c r="I13" s="4"/>
      <c r="J13" s="4"/>
      <c r="K13" s="4"/>
      <c r="L13" s="4"/>
      <c r="M13" s="14"/>
      <c r="N13" s="2"/>
      <c r="O13" s="4"/>
      <c r="P13" s="4"/>
      <c r="Q13" s="4"/>
      <c r="R13" s="3"/>
      <c r="S13" s="14"/>
      <c r="T13" s="16"/>
      <c r="U13" s="14"/>
      <c r="V13" s="45"/>
      <c r="W13" s="14">
        <f>U13*$A$36</f>
        <v>0</v>
      </c>
      <c r="X13" s="14"/>
      <c r="Y13" s="14"/>
      <c r="Z13" s="14"/>
      <c r="AA13" s="14"/>
      <c r="AB13" s="14"/>
    </row>
    <row r="14" spans="1:28">
      <c r="A14" s="9" t="s">
        <v>58</v>
      </c>
      <c r="B14" s="2" t="s">
        <v>45</v>
      </c>
      <c r="C14" s="2" t="s">
        <v>135</v>
      </c>
      <c r="D14" s="2" t="s">
        <v>222</v>
      </c>
      <c r="E14" s="35"/>
      <c r="F14" s="2" t="s">
        <v>27</v>
      </c>
      <c r="G14" s="2" t="s">
        <v>28</v>
      </c>
      <c r="H14" s="4">
        <v>0.08</v>
      </c>
      <c r="I14" s="4">
        <v>9.5000000000000001E-2</v>
      </c>
      <c r="J14" s="4">
        <v>1.4E-2</v>
      </c>
      <c r="K14" s="4">
        <v>10.958</v>
      </c>
      <c r="L14" s="32">
        <v>9</v>
      </c>
      <c r="M14" s="35"/>
      <c r="N14" s="2" t="s">
        <v>131</v>
      </c>
      <c r="O14" s="14"/>
      <c r="P14" s="14"/>
      <c r="Q14" s="14"/>
      <c r="R14" s="3">
        <v>0.41412660000000001</v>
      </c>
      <c r="S14" s="14"/>
      <c r="T14" s="6" t="s">
        <v>270</v>
      </c>
      <c r="U14" s="14">
        <f>R14*$A$31</f>
        <v>1122.2830860000001</v>
      </c>
      <c r="V14" s="4">
        <v>10.958</v>
      </c>
      <c r="W14" s="14">
        <f>U14*$A$34</f>
        <v>11009.597073660001</v>
      </c>
      <c r="X14" s="14"/>
      <c r="Y14" s="14"/>
      <c r="Z14" s="14"/>
      <c r="AA14" s="14"/>
      <c r="AB14" s="14"/>
    </row>
    <row r="15" spans="1:28">
      <c r="A15" s="9" t="s">
        <v>58</v>
      </c>
      <c r="B15" s="2" t="s">
        <v>45</v>
      </c>
      <c r="C15" s="2" t="s">
        <v>141</v>
      </c>
      <c r="D15" s="2" t="s">
        <v>222</v>
      </c>
      <c r="E15" s="35"/>
      <c r="F15" s="2" t="s">
        <v>27</v>
      </c>
      <c r="G15" s="2" t="s">
        <v>28</v>
      </c>
      <c r="H15" s="4">
        <v>0.08</v>
      </c>
      <c r="I15" s="4">
        <v>8.3000000000000004E-2</v>
      </c>
      <c r="J15" s="4">
        <v>1.2E-2</v>
      </c>
      <c r="K15" s="4">
        <v>8.4359999999999999</v>
      </c>
      <c r="L15" s="31">
        <v>18</v>
      </c>
      <c r="M15" s="14"/>
      <c r="N15" s="2" t="s">
        <v>131</v>
      </c>
      <c r="O15" s="3"/>
      <c r="P15" s="3"/>
      <c r="Q15" s="3"/>
      <c r="R15" s="3">
        <v>0.41412660000000001</v>
      </c>
      <c r="S15" s="14"/>
      <c r="T15" s="6" t="s">
        <v>270</v>
      </c>
      <c r="U15" s="14">
        <f>R15*$A$31</f>
        <v>1122.2830860000001</v>
      </c>
      <c r="V15" s="4">
        <v>8.4359999999999999</v>
      </c>
      <c r="W15" s="14">
        <f>U15*$A$34</f>
        <v>11009.597073660001</v>
      </c>
      <c r="X15" s="14"/>
      <c r="Y15" s="14"/>
      <c r="Z15" s="14"/>
      <c r="AA15" s="14"/>
      <c r="AB15" s="14"/>
    </row>
    <row r="16" spans="1:2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>
      <c r="A17" s="1" t="s">
        <v>71</v>
      </c>
      <c r="B17" s="2" t="s">
        <v>75</v>
      </c>
      <c r="C17" s="2"/>
      <c r="D17" s="2" t="s">
        <v>222</v>
      </c>
      <c r="E17" s="35"/>
      <c r="F17" s="2" t="s">
        <v>27</v>
      </c>
      <c r="G17" s="2" t="s">
        <v>28</v>
      </c>
      <c r="H17" s="4">
        <v>0.1</v>
      </c>
      <c r="I17" s="4">
        <v>0.124</v>
      </c>
      <c r="J17" s="4">
        <v>1.7999999999999999E-2</v>
      </c>
      <c r="K17" s="4">
        <v>16.263999999999999</v>
      </c>
      <c r="L17" s="4">
        <v>16.263999999999999</v>
      </c>
      <c r="M17" s="14"/>
      <c r="N17" s="2" t="s">
        <v>131</v>
      </c>
      <c r="O17" s="3"/>
      <c r="P17" s="3"/>
      <c r="Q17" s="3"/>
      <c r="R17" s="3">
        <v>0.54008955000000003</v>
      </c>
      <c r="S17" s="14"/>
      <c r="T17" s="6" t="s">
        <v>274</v>
      </c>
      <c r="U17" s="14">
        <f>R17*$A$31</f>
        <v>1463.6426805000001</v>
      </c>
      <c r="V17" s="4">
        <v>16.263999999999999</v>
      </c>
      <c r="W17" s="14">
        <f>U17*$A$34</f>
        <v>14358.334695705002</v>
      </c>
      <c r="X17" s="14"/>
      <c r="Y17" s="14"/>
      <c r="Z17" s="14"/>
      <c r="AA17" s="14"/>
      <c r="AB17" s="14"/>
    </row>
    <row r="18" spans="1:28">
      <c r="A18" s="1" t="s">
        <v>65</v>
      </c>
      <c r="B18" s="2" t="s">
        <v>76</v>
      </c>
      <c r="C18" s="2"/>
      <c r="D18" s="2" t="s">
        <v>222</v>
      </c>
      <c r="E18" s="35"/>
      <c r="F18" s="2" t="s">
        <v>27</v>
      </c>
      <c r="G18" s="2" t="s">
        <v>78</v>
      </c>
      <c r="H18" s="4">
        <v>0.08</v>
      </c>
      <c r="I18" s="4">
        <v>0.13300000000000001</v>
      </c>
      <c r="J18" s="4">
        <v>1.7999999999999999E-2</v>
      </c>
      <c r="K18" s="4">
        <v>14.619</v>
      </c>
      <c r="L18" s="4">
        <v>15</v>
      </c>
      <c r="M18" s="14"/>
      <c r="N18" s="2" t="s">
        <v>131</v>
      </c>
      <c r="O18" s="4">
        <v>1.377</v>
      </c>
      <c r="P18" s="4">
        <v>0.45</v>
      </c>
      <c r="Q18" s="4">
        <v>0.75600000000000001</v>
      </c>
      <c r="R18" s="3">
        <v>0.46845540000000002</v>
      </c>
      <c r="S18" s="14"/>
      <c r="T18" s="6" t="s">
        <v>272</v>
      </c>
      <c r="U18" s="14">
        <f>R18*$A$31</f>
        <v>1269.514134</v>
      </c>
      <c r="V18" s="4">
        <v>14.619</v>
      </c>
      <c r="W18" s="14">
        <f>U18*$A$34</f>
        <v>12453.93365454</v>
      </c>
      <c r="X18" s="14"/>
      <c r="Y18" s="14"/>
      <c r="Z18" s="14"/>
      <c r="AA18" s="14"/>
      <c r="AB18" s="14"/>
    </row>
    <row r="19" spans="1:28">
      <c r="A19" s="1" t="s">
        <v>66</v>
      </c>
      <c r="B19" s="2" t="s">
        <v>76</v>
      </c>
      <c r="C19" s="2"/>
      <c r="D19" s="2" t="s">
        <v>222</v>
      </c>
      <c r="E19" s="35"/>
      <c r="F19" s="2" t="s">
        <v>27</v>
      </c>
      <c r="G19" s="2" t="s">
        <v>28</v>
      </c>
      <c r="H19" s="4">
        <v>7.8E-2</v>
      </c>
      <c r="I19" s="4">
        <v>0.13400000000000001</v>
      </c>
      <c r="J19" s="4">
        <v>1.7999999999999999E-2</v>
      </c>
      <c r="K19" s="4">
        <v>14.179</v>
      </c>
      <c r="L19" s="32">
        <v>9</v>
      </c>
      <c r="M19" s="14"/>
      <c r="N19" s="2" t="s">
        <v>131</v>
      </c>
      <c r="O19" s="4"/>
      <c r="P19" s="4"/>
      <c r="Q19" s="4"/>
      <c r="R19" s="3">
        <v>0.46845540000000002</v>
      </c>
      <c r="S19" s="14"/>
      <c r="T19" s="6" t="s">
        <v>272</v>
      </c>
      <c r="U19" s="14">
        <f>R19*$A$31</f>
        <v>1269.514134</v>
      </c>
      <c r="V19" s="4">
        <v>14.179</v>
      </c>
      <c r="W19" s="14">
        <f>U19*$A$34</f>
        <v>12453.93365454</v>
      </c>
      <c r="X19" s="14"/>
      <c r="Y19" s="14"/>
      <c r="Z19" s="14"/>
      <c r="AA19" s="14"/>
      <c r="AB19" s="14"/>
    </row>
    <row r="20" spans="1:28">
      <c r="A20" s="1" t="s">
        <v>62</v>
      </c>
      <c r="B20" s="2" t="s">
        <v>76</v>
      </c>
      <c r="C20" s="2" t="s">
        <v>140</v>
      </c>
      <c r="D20" s="2" t="s">
        <v>222</v>
      </c>
      <c r="E20" s="35"/>
      <c r="F20" s="2" t="s">
        <v>27</v>
      </c>
      <c r="G20" s="2" t="s">
        <v>42</v>
      </c>
      <c r="H20" s="4">
        <v>7.0999999999999994E-2</v>
      </c>
      <c r="I20" s="4">
        <v>0.13</v>
      </c>
      <c r="J20" s="4">
        <v>1.9E-2</v>
      </c>
      <c r="K20" s="4">
        <v>12.916</v>
      </c>
      <c r="L20" s="4">
        <v>13</v>
      </c>
      <c r="M20" s="14"/>
      <c r="N20" s="2" t="s">
        <v>131</v>
      </c>
      <c r="O20" s="4"/>
      <c r="P20" s="4"/>
      <c r="Q20" s="4"/>
      <c r="R20" s="3">
        <v>0.46845540000000002</v>
      </c>
      <c r="S20" s="14"/>
      <c r="T20" s="6" t="s">
        <v>272</v>
      </c>
      <c r="U20" s="14">
        <f>R20*$A$31</f>
        <v>1269.514134</v>
      </c>
      <c r="V20" s="4">
        <v>12.916</v>
      </c>
      <c r="W20" s="14">
        <f>U20*$A$34</f>
        <v>12453.93365454</v>
      </c>
      <c r="X20" s="14"/>
      <c r="Y20" s="14"/>
      <c r="Z20" s="14"/>
      <c r="AA20" s="14"/>
      <c r="AB20" s="14"/>
    </row>
    <row r="21" spans="1:28">
      <c r="A21" s="1" t="s">
        <v>67</v>
      </c>
      <c r="B21" s="2" t="s">
        <v>76</v>
      </c>
      <c r="C21" s="2"/>
      <c r="D21" s="2" t="s">
        <v>222</v>
      </c>
      <c r="E21" s="35"/>
      <c r="F21" s="2" t="s">
        <v>27</v>
      </c>
      <c r="G21" s="2" t="s">
        <v>28</v>
      </c>
      <c r="H21" s="4">
        <v>6.5000000000000002E-2</v>
      </c>
      <c r="I21" s="4">
        <v>0.14000000000000001</v>
      </c>
      <c r="J21" s="4">
        <v>1.7999999999999999E-2</v>
      </c>
      <c r="K21" s="4">
        <v>10.004</v>
      </c>
      <c r="L21" s="4">
        <v>16</v>
      </c>
      <c r="M21" s="14"/>
      <c r="N21" s="2" t="s">
        <v>131</v>
      </c>
      <c r="O21" s="4"/>
      <c r="P21" s="4"/>
      <c r="Q21" s="4"/>
      <c r="R21" s="3">
        <v>0.46845540000000002</v>
      </c>
      <c r="S21" s="14"/>
      <c r="T21" s="6" t="s">
        <v>272</v>
      </c>
      <c r="U21" s="14">
        <f>R21*$A$31</f>
        <v>1269.514134</v>
      </c>
      <c r="V21" s="4">
        <v>10.004</v>
      </c>
      <c r="W21" s="14">
        <f>U21*$A$34</f>
        <v>12453.93365454</v>
      </c>
      <c r="X21" s="14"/>
      <c r="Y21" s="14"/>
      <c r="Z21" s="14"/>
      <c r="AA21" s="14"/>
      <c r="AB21" s="14"/>
    </row>
    <row r="22" spans="1:28">
      <c r="A22" s="1"/>
      <c r="B22" s="2"/>
      <c r="C22" s="2"/>
      <c r="D22" s="2"/>
      <c r="E22" s="35"/>
      <c r="F22" s="2"/>
      <c r="G22" s="2"/>
      <c r="H22" s="4"/>
      <c r="I22" s="4"/>
      <c r="J22" s="4"/>
      <c r="K22" s="4"/>
      <c r="L22" s="4"/>
      <c r="M22" s="14"/>
      <c r="N22" s="2"/>
      <c r="O22" s="4"/>
      <c r="P22" s="4"/>
      <c r="Q22" s="4"/>
      <c r="R22" s="3"/>
      <c r="S22" s="14"/>
      <c r="T22" s="6"/>
      <c r="U22" s="14"/>
      <c r="V22" s="45"/>
      <c r="W22" s="14">
        <f>U22*$A$36</f>
        <v>0</v>
      </c>
      <c r="X22" s="14"/>
      <c r="Y22" s="14"/>
      <c r="Z22" s="14"/>
      <c r="AA22" s="14"/>
      <c r="AB22" s="14"/>
    </row>
    <row r="23" spans="1:28">
      <c r="A23" s="1" t="s">
        <v>63</v>
      </c>
      <c r="B23" s="2" t="s">
        <v>77</v>
      </c>
      <c r="C23" s="2"/>
      <c r="D23" s="2" t="s">
        <v>222</v>
      </c>
      <c r="E23" s="35"/>
      <c r="F23" s="2" t="s">
        <v>27</v>
      </c>
      <c r="G23" s="2" t="s">
        <v>28</v>
      </c>
      <c r="H23" s="4">
        <v>0.05</v>
      </c>
      <c r="I23" s="4">
        <v>0.151</v>
      </c>
      <c r="J23" s="4">
        <v>2.7E-2</v>
      </c>
      <c r="K23" s="4">
        <v>13.532999999999999</v>
      </c>
      <c r="L23" s="4">
        <v>13.5</v>
      </c>
      <c r="M23" s="14"/>
      <c r="N23" s="2" t="s">
        <v>131</v>
      </c>
      <c r="O23" s="4">
        <v>1.2685</v>
      </c>
      <c r="P23" s="4">
        <v>1.03</v>
      </c>
      <c r="Q23" s="4">
        <v>0.51700000000000002</v>
      </c>
      <c r="R23" s="3">
        <v>0.67548893499999996</v>
      </c>
      <c r="S23" s="14"/>
      <c r="T23" s="6" t="s">
        <v>273</v>
      </c>
      <c r="U23" s="14">
        <f>R23*$A$31</f>
        <v>1830.5750138499998</v>
      </c>
      <c r="V23" s="4">
        <v>13.532999999999999</v>
      </c>
      <c r="W23" s="14">
        <f>U23*$A$34</f>
        <v>17957.940885868498</v>
      </c>
      <c r="X23" s="14"/>
      <c r="Y23" s="14"/>
      <c r="Z23" s="14"/>
      <c r="AA23" s="14"/>
      <c r="AB23" s="14"/>
    </row>
    <row r="24" spans="1:28">
      <c r="A24" s="1" t="s">
        <v>70</v>
      </c>
      <c r="B24" s="2" t="s">
        <v>77</v>
      </c>
      <c r="C24" s="2"/>
      <c r="D24" s="2" t="s">
        <v>222</v>
      </c>
      <c r="E24" s="35"/>
      <c r="F24" s="2" t="s">
        <v>27</v>
      </c>
      <c r="G24" s="2" t="s">
        <v>28</v>
      </c>
      <c r="H24" s="4">
        <v>9.6000000000000002E-2</v>
      </c>
      <c r="I24" s="4">
        <v>0.16300000000000001</v>
      </c>
      <c r="J24" s="4">
        <v>2.5999999999999999E-2</v>
      </c>
      <c r="K24" s="4">
        <v>24.452000000000002</v>
      </c>
      <c r="L24" s="31">
        <v>18</v>
      </c>
      <c r="M24" s="14"/>
      <c r="N24" s="2" t="s">
        <v>131</v>
      </c>
      <c r="O24" s="4"/>
      <c r="P24" s="4"/>
      <c r="Q24" s="4"/>
      <c r="R24" s="3">
        <v>0.67548893499999996</v>
      </c>
      <c r="S24" s="14"/>
      <c r="T24" s="6" t="s">
        <v>273</v>
      </c>
      <c r="U24" s="14">
        <f>R24*$A$31</f>
        <v>1830.5750138499998</v>
      </c>
      <c r="V24" s="4">
        <v>24.452000000000002</v>
      </c>
      <c r="W24" s="14">
        <f>U24*$A$34</f>
        <v>17957.940885868498</v>
      </c>
      <c r="X24" s="14"/>
      <c r="Y24" s="14"/>
      <c r="Z24" s="14"/>
      <c r="AA24" s="14"/>
      <c r="AB24" s="14"/>
    </row>
    <row r="25" spans="1:28">
      <c r="A25" s="1" t="s">
        <v>60</v>
      </c>
      <c r="B25" s="2" t="s">
        <v>75</v>
      </c>
      <c r="C25" s="2"/>
      <c r="D25" s="2" t="s">
        <v>222</v>
      </c>
      <c r="E25" s="35"/>
      <c r="F25" s="2" t="s">
        <v>27</v>
      </c>
      <c r="G25" s="2" t="s">
        <v>28</v>
      </c>
      <c r="H25" s="4">
        <v>9.4E-2</v>
      </c>
      <c r="I25" s="4">
        <v>0.151</v>
      </c>
      <c r="J25" s="4">
        <v>2.5999999999999999E-2</v>
      </c>
      <c r="K25" s="4">
        <v>23.492000000000001</v>
      </c>
      <c r="L25" s="4">
        <v>10.5</v>
      </c>
      <c r="M25" s="14"/>
      <c r="N25" s="2" t="s">
        <v>131</v>
      </c>
      <c r="O25" s="4">
        <v>1.3625</v>
      </c>
      <c r="P25" s="4">
        <v>1.0920000000000001</v>
      </c>
      <c r="Q25" s="4">
        <v>0.36299999999999999</v>
      </c>
      <c r="R25" s="3">
        <v>0.54008955000000003</v>
      </c>
      <c r="S25" s="14"/>
      <c r="T25" s="6" t="s">
        <v>274</v>
      </c>
      <c r="U25" s="14">
        <f>R25*$A$31</f>
        <v>1463.6426805000001</v>
      </c>
      <c r="V25" s="4">
        <v>23.492000000000001</v>
      </c>
      <c r="W25" s="14">
        <f>U25*$A$34</f>
        <v>14358.334695705002</v>
      </c>
      <c r="X25" s="14"/>
      <c r="Y25" s="14"/>
      <c r="Z25" s="14"/>
      <c r="AA25" s="14"/>
      <c r="AB25" s="14"/>
    </row>
    <row r="26" spans="1:28">
      <c r="A26" s="1" t="s">
        <v>61</v>
      </c>
      <c r="B26" s="2" t="s">
        <v>75</v>
      </c>
      <c r="C26" s="2"/>
      <c r="D26" s="2" t="s">
        <v>222</v>
      </c>
      <c r="E26" s="35"/>
      <c r="F26" s="2" t="s">
        <v>27</v>
      </c>
      <c r="G26" s="2" t="s">
        <v>28</v>
      </c>
      <c r="H26" s="4">
        <v>7.9000000000000001E-2</v>
      </c>
      <c r="I26" s="4">
        <v>0.14599999999999999</v>
      </c>
      <c r="J26" s="4">
        <v>2.5000000000000001E-2</v>
      </c>
      <c r="K26" s="4">
        <v>20.010000000000002</v>
      </c>
      <c r="L26" s="32">
        <v>5</v>
      </c>
      <c r="M26" s="14"/>
      <c r="N26" s="2" t="s">
        <v>131</v>
      </c>
      <c r="O26" s="4"/>
      <c r="P26" s="4"/>
      <c r="Q26" s="4"/>
      <c r="R26" s="3">
        <v>0.54008955000000003</v>
      </c>
      <c r="S26" s="14"/>
      <c r="T26" s="6" t="s">
        <v>274</v>
      </c>
      <c r="U26" s="14">
        <f>R26*$A$31</f>
        <v>1463.6426805000001</v>
      </c>
      <c r="V26" s="4">
        <v>20.010000000000002</v>
      </c>
      <c r="W26" s="14">
        <f>U26*$A$34</f>
        <v>14358.334695705002</v>
      </c>
      <c r="X26" s="14"/>
      <c r="Y26" s="14"/>
      <c r="Z26" s="14"/>
      <c r="AA26" s="14"/>
      <c r="AB26" s="14"/>
    </row>
    <row r="27" spans="1:28">
      <c r="A27" s="1" t="s">
        <v>64</v>
      </c>
      <c r="B27" s="2" t="s">
        <v>75</v>
      </c>
      <c r="C27" s="2"/>
      <c r="D27" s="2" t="s">
        <v>222</v>
      </c>
      <c r="E27" s="35"/>
      <c r="F27" s="2" t="s">
        <v>27</v>
      </c>
      <c r="G27" s="2" t="s">
        <v>28</v>
      </c>
      <c r="H27" s="4">
        <v>8.5000000000000006E-2</v>
      </c>
      <c r="I27" s="4">
        <v>0.158</v>
      </c>
      <c r="J27" s="4">
        <v>3.1E-2</v>
      </c>
      <c r="K27" s="4">
        <v>24.908999999999999</v>
      </c>
      <c r="L27" s="4">
        <v>11</v>
      </c>
      <c r="M27" s="14"/>
      <c r="N27" s="2" t="s">
        <v>131</v>
      </c>
      <c r="O27" s="4"/>
      <c r="P27" s="4"/>
      <c r="Q27" s="4"/>
      <c r="R27" s="3">
        <v>0.54008955000000003</v>
      </c>
      <c r="S27" s="14"/>
      <c r="T27" s="6" t="s">
        <v>274</v>
      </c>
      <c r="U27" s="14">
        <f t="shared" ref="U27" si="2">R27*$A$31</f>
        <v>1463.6426805000001</v>
      </c>
      <c r="V27" s="4">
        <v>24.908999999999999</v>
      </c>
      <c r="W27" s="14">
        <f t="shared" ref="W27" si="3">U27*$A$34</f>
        <v>14358.334695705002</v>
      </c>
      <c r="X27" s="14"/>
      <c r="Y27" s="14"/>
      <c r="Z27" s="14"/>
      <c r="AA27" s="14"/>
      <c r="AB27" s="14"/>
    </row>
    <row r="28" spans="1:28">
      <c r="A28" s="1" t="s">
        <v>212</v>
      </c>
      <c r="B28" s="2" t="s">
        <v>45</v>
      </c>
      <c r="C28" s="2"/>
      <c r="D28" s="2" t="s">
        <v>222</v>
      </c>
      <c r="E28" s="35"/>
      <c r="F28" s="2" t="s">
        <v>27</v>
      </c>
      <c r="G28" s="2" t="s">
        <v>28</v>
      </c>
      <c r="H28" s="4">
        <v>5.5E-2</v>
      </c>
      <c r="I28" s="4">
        <v>0.156</v>
      </c>
      <c r="J28" s="4">
        <v>2.9000000000000001E-2</v>
      </c>
      <c r="K28" s="4">
        <v>14.587</v>
      </c>
      <c r="L28" s="4">
        <v>11</v>
      </c>
      <c r="M28" s="14"/>
      <c r="N28" s="2" t="s">
        <v>131</v>
      </c>
      <c r="O28" s="4"/>
      <c r="P28" s="4"/>
      <c r="Q28" s="4"/>
      <c r="R28" s="3">
        <v>0.41412660000000001</v>
      </c>
      <c r="S28" s="14"/>
      <c r="T28" s="6" t="s">
        <v>270</v>
      </c>
      <c r="U28" s="14">
        <f>R28*$A$31</f>
        <v>1122.2830860000001</v>
      </c>
      <c r="V28" s="4">
        <v>14.587</v>
      </c>
      <c r="W28" s="14">
        <f>U28*$A$34</f>
        <v>11009.597073660001</v>
      </c>
      <c r="X28" s="14"/>
      <c r="Y28" s="14"/>
      <c r="Z28" s="14"/>
      <c r="AA28" s="14"/>
      <c r="AB28" s="14"/>
    </row>
    <row r="29" spans="1:28">
      <c r="A29" s="14"/>
      <c r="B29" s="14"/>
      <c r="C29" s="14"/>
      <c r="D29" s="2"/>
      <c r="E29" s="14"/>
      <c r="F29" s="14"/>
      <c r="G29" s="14"/>
      <c r="H29" s="14"/>
      <c r="I29" s="14"/>
      <c r="J29" s="14"/>
      <c r="K29" s="14"/>
      <c r="M29" s="14"/>
      <c r="N29" s="14"/>
      <c r="O29" s="14"/>
      <c r="P29" s="14"/>
      <c r="Q29" s="14"/>
      <c r="R29" s="14"/>
      <c r="S29" s="14"/>
      <c r="T29" s="14"/>
      <c r="U29" s="14">
        <f t="shared" ref="U29:U33" si="4">R29*$A$31</f>
        <v>0</v>
      </c>
      <c r="V29" s="14"/>
      <c r="W29" s="14">
        <f t="shared" ref="W29:W35" si="5">U29*$A$34</f>
        <v>0</v>
      </c>
      <c r="X29" s="14"/>
      <c r="Y29" s="14"/>
      <c r="Z29" s="14"/>
      <c r="AA29" s="14"/>
      <c r="AB29" s="14"/>
    </row>
    <row r="30" spans="1:28">
      <c r="A30" s="14" t="s">
        <v>292</v>
      </c>
      <c r="B30" s="14"/>
      <c r="C30" s="14"/>
      <c r="D30" s="2"/>
      <c r="E30" s="14"/>
      <c r="F30" s="14"/>
      <c r="G30" s="14"/>
      <c r="H30" s="14"/>
      <c r="I30" s="14"/>
      <c r="J30" s="14"/>
      <c r="K30" s="14"/>
      <c r="U30">
        <f t="shared" si="4"/>
        <v>0</v>
      </c>
      <c r="W30">
        <f t="shared" si="5"/>
        <v>0</v>
      </c>
    </row>
    <row r="31" spans="1:28">
      <c r="A31" s="14">
        <v>2710</v>
      </c>
      <c r="B31" s="14"/>
      <c r="C31" s="14"/>
      <c r="D31" s="2"/>
      <c r="E31" s="14"/>
      <c r="F31" s="14"/>
      <c r="G31" s="14"/>
      <c r="H31" s="14"/>
      <c r="I31" s="14"/>
      <c r="J31" s="14"/>
      <c r="K31" s="14"/>
      <c r="U31">
        <f t="shared" si="4"/>
        <v>0</v>
      </c>
      <c r="W31">
        <f t="shared" si="5"/>
        <v>0</v>
      </c>
    </row>
    <row r="32" spans="1:28">
      <c r="A32" s="14"/>
      <c r="B32" s="14"/>
      <c r="C32" s="14"/>
      <c r="D32" s="2"/>
      <c r="E32" s="14"/>
      <c r="F32" s="14"/>
      <c r="G32" s="14"/>
      <c r="H32" s="14"/>
      <c r="I32" s="14"/>
      <c r="J32" s="14"/>
      <c r="K32" s="14"/>
      <c r="U32">
        <f t="shared" si="4"/>
        <v>0</v>
      </c>
      <c r="W32">
        <f t="shared" si="5"/>
        <v>0</v>
      </c>
    </row>
    <row r="33" spans="1:23">
      <c r="A33" s="14" t="s">
        <v>289</v>
      </c>
      <c r="B33" s="14"/>
      <c r="C33" s="14"/>
      <c r="D33" s="2"/>
      <c r="E33" s="14"/>
      <c r="F33" s="14"/>
      <c r="G33" s="14"/>
      <c r="H33" s="14"/>
      <c r="I33" s="14"/>
      <c r="J33" s="14"/>
      <c r="K33" s="14"/>
      <c r="U33">
        <f t="shared" si="4"/>
        <v>0</v>
      </c>
      <c r="W33">
        <f t="shared" si="5"/>
        <v>0</v>
      </c>
    </row>
    <row r="34" spans="1:23">
      <c r="A34" s="14">
        <v>9.81</v>
      </c>
      <c r="B34" s="14"/>
      <c r="C34" s="14"/>
      <c r="D34" s="2"/>
      <c r="E34" s="14"/>
      <c r="F34" s="14"/>
      <c r="G34" s="14"/>
      <c r="H34" s="14"/>
      <c r="I34" s="14"/>
      <c r="J34" s="14"/>
      <c r="K34" s="14"/>
      <c r="W34">
        <f t="shared" si="5"/>
        <v>0</v>
      </c>
    </row>
    <row r="35" spans="1:23">
      <c r="A35" s="14"/>
      <c r="B35" s="14"/>
      <c r="C35" s="14"/>
      <c r="D35" s="35"/>
      <c r="E35" s="14"/>
      <c r="F35" s="14"/>
      <c r="G35" s="14"/>
      <c r="H35" s="14"/>
      <c r="I35" s="14"/>
      <c r="J35" s="14"/>
      <c r="K35" s="14"/>
      <c r="W35">
        <f t="shared" si="5"/>
        <v>0</v>
      </c>
    </row>
    <row r="36" spans="1:2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2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2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2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Altar Court</vt:lpstr>
      <vt:lpstr>Hall of Coral Dancers</vt:lpstr>
      <vt:lpstr>Heiron</vt:lpstr>
      <vt:lpstr>Milesian Lady</vt:lpstr>
      <vt:lpstr>Miscellaneous</vt:lpstr>
      <vt:lpstr>Phillip V</vt:lpstr>
      <vt:lpstr>Phillip and Alexander</vt:lpstr>
      <vt:lpstr>Propylon</vt:lpstr>
      <vt:lpstr>Rotunda</vt:lpstr>
      <vt:lpstr>Stoa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Berglund</dc:creator>
  <cp:lastModifiedBy>Rachel Berglund</cp:lastModifiedBy>
  <dcterms:created xsi:type="dcterms:W3CDTF">2016-06-02T00:37:09Z</dcterms:created>
  <dcterms:modified xsi:type="dcterms:W3CDTF">2017-06-14T20:31:28Z</dcterms:modified>
</cp:coreProperties>
</file>