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defaultThemeVersion="124226"/>
  <xr:revisionPtr revIDLastSave="0" documentId="13_ncr:1_{7821C385-163F-4051-ADD6-1EF91D4DCF9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Юни" sheetId="6" r:id="rId1"/>
    <sheet name="Юли" sheetId="7" r:id="rId2"/>
    <sheet name="Август" sheetId="8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5" i="8" l="1"/>
  <c r="AS15" i="8"/>
  <c r="AO15" i="8"/>
  <c r="AL15" i="8"/>
  <c r="AM15" i="8" s="1"/>
  <c r="L15" i="8"/>
  <c r="K15" i="8"/>
  <c r="AN15" i="8" s="1"/>
  <c r="I15" i="8"/>
  <c r="F15" i="8"/>
  <c r="D15" i="8"/>
  <c r="AQ14" i="8"/>
  <c r="AP14" i="8"/>
  <c r="AJ14" i="8"/>
  <c r="AI14" i="8"/>
  <c r="AB14" i="8"/>
  <c r="X14" i="8"/>
  <c r="V14" i="8"/>
  <c r="T14" i="8"/>
  <c r="Q14" i="8"/>
  <c r="O14" i="8"/>
  <c r="M14" i="8"/>
  <c r="Z14" i="8" s="1"/>
  <c r="AQ13" i="8"/>
  <c r="AP13" i="8"/>
  <c r="AJ13" i="8"/>
  <c r="AI13" i="8"/>
  <c r="AD13" i="8"/>
  <c r="Z13" i="8"/>
  <c r="X13" i="8"/>
  <c r="V13" i="8"/>
  <c r="T13" i="8"/>
  <c r="Q13" i="8"/>
  <c r="M13" i="8"/>
  <c r="AB13" i="8" s="1"/>
  <c r="AQ12" i="8"/>
  <c r="AQ15" i="8" s="1"/>
  <c r="AP12" i="8"/>
  <c r="AP15" i="8" s="1"/>
  <c r="AJ12" i="8"/>
  <c r="AI12" i="8"/>
  <c r="AI15" i="8" s="1"/>
  <c r="AB12" i="8"/>
  <c r="Z12" i="8"/>
  <c r="Z15" i="8" s="1"/>
  <c r="X12" i="8"/>
  <c r="X15" i="8" s="1"/>
  <c r="V12" i="8"/>
  <c r="V15" i="8" s="1"/>
  <c r="T12" i="8"/>
  <c r="T15" i="8" s="1"/>
  <c r="Q12" i="8"/>
  <c r="Q15" i="8" s="1"/>
  <c r="O12" i="8"/>
  <c r="M12" i="8"/>
  <c r="M15" i="8" s="1"/>
  <c r="AV11" i="8"/>
  <c r="AS11" i="8"/>
  <c r="AQ11" i="8"/>
  <c r="AN11" i="8"/>
  <c r="AL11" i="8"/>
  <c r="AM11" i="8" s="1"/>
  <c r="K11" i="8"/>
  <c r="AH11" i="8" s="1"/>
  <c r="I11" i="8"/>
  <c r="F11" i="8"/>
  <c r="D11" i="8"/>
  <c r="AQ10" i="8"/>
  <c r="AP10" i="8"/>
  <c r="AJ10" i="8"/>
  <c r="AI10" i="8"/>
  <c r="M10" i="8"/>
  <c r="AG10" i="8" s="1"/>
  <c r="AQ9" i="8"/>
  <c r="AP9" i="8"/>
  <c r="AJ9" i="8"/>
  <c r="AI9" i="8"/>
  <c r="AI11" i="8" s="1"/>
  <c r="Z9" i="8"/>
  <c r="X9" i="8"/>
  <c r="V9" i="8"/>
  <c r="Q9" i="8"/>
  <c r="O9" i="8"/>
  <c r="M9" i="8"/>
  <c r="AG9" i="8" s="1"/>
  <c r="AE9" i="8" s="1"/>
  <c r="AK9" i="8" s="1"/>
  <c r="AQ8" i="8"/>
  <c r="AP8" i="8"/>
  <c r="AP11" i="8" s="1"/>
  <c r="AJ8" i="8"/>
  <c r="AI8" i="8"/>
  <c r="AB8" i="8"/>
  <c r="Z8" i="8"/>
  <c r="X8" i="8"/>
  <c r="Q8" i="8"/>
  <c r="M8" i="8"/>
  <c r="O8" i="8" s="1"/>
  <c r="AV7" i="8"/>
  <c r="AS7" i="8"/>
  <c r="AQ7" i="8"/>
  <c r="AL7" i="8"/>
  <c r="AM7" i="8" s="1"/>
  <c r="AB7" i="8"/>
  <c r="K7" i="8"/>
  <c r="AF7" i="8" s="1"/>
  <c r="I7" i="8"/>
  <c r="F7" i="8"/>
  <c r="D7" i="8"/>
  <c r="AQ6" i="8"/>
  <c r="AP6" i="8"/>
  <c r="AJ6" i="8"/>
  <c r="AI6" i="8"/>
  <c r="AG6" i="8"/>
  <c r="AE6" i="8"/>
  <c r="AK6" i="8" s="1"/>
  <c r="AD6" i="8"/>
  <c r="AB6" i="8"/>
  <c r="Z6" i="8"/>
  <c r="X6" i="8"/>
  <c r="V6" i="8"/>
  <c r="T6" i="8"/>
  <c r="Q6" i="8"/>
  <c r="O6" i="8"/>
  <c r="M6" i="8"/>
  <c r="AQ5" i="8"/>
  <c r="AP5" i="8"/>
  <c r="AJ5" i="8"/>
  <c r="AI5" i="8"/>
  <c r="AG5" i="8"/>
  <c r="AD5" i="8"/>
  <c r="AB5" i="8"/>
  <c r="Z5" i="8"/>
  <c r="X5" i="8"/>
  <c r="V5" i="8"/>
  <c r="Q5" i="8"/>
  <c r="M5" i="8"/>
  <c r="AE5" i="8" s="1"/>
  <c r="AK5" i="8" s="1"/>
  <c r="AQ4" i="8"/>
  <c r="AP4" i="8"/>
  <c r="AP7" i="8" s="1"/>
  <c r="AJ4" i="8"/>
  <c r="AI4" i="8"/>
  <c r="AI7" i="8" s="1"/>
  <c r="AB4" i="8"/>
  <c r="Z4" i="8"/>
  <c r="Z7" i="8" s="1"/>
  <c r="X4" i="8"/>
  <c r="X7" i="8" s="1"/>
  <c r="M4" i="8"/>
  <c r="AG4" i="8" s="1"/>
  <c r="AG7" i="8" s="1"/>
  <c r="AT3" i="8"/>
  <c r="AT4" i="8" s="1"/>
  <c r="AT5" i="8" s="1"/>
  <c r="AT6" i="8" s="1"/>
  <c r="AV128" i="7"/>
  <c r="AS128" i="7"/>
  <c r="K128" i="7"/>
  <c r="AV127" i="7"/>
  <c r="AS127" i="7"/>
  <c r="AL127" i="7"/>
  <c r="AL128" i="7" s="1"/>
  <c r="AH127" i="7"/>
  <c r="AF127" i="7"/>
  <c r="K127" i="7"/>
  <c r="L127" i="7" s="1"/>
  <c r="AO127" i="7" s="1"/>
  <c r="I127" i="7"/>
  <c r="I128" i="7" s="1"/>
  <c r="F127" i="7"/>
  <c r="D127" i="7"/>
  <c r="D128" i="7" s="1"/>
  <c r="AQ126" i="7"/>
  <c r="AP126" i="7"/>
  <c r="AJ126" i="7"/>
  <c r="AI126" i="7"/>
  <c r="AG126" i="7"/>
  <c r="AD126" i="7"/>
  <c r="M126" i="7"/>
  <c r="AE126" i="7" s="1"/>
  <c r="AK126" i="7" s="1"/>
  <c r="AQ125" i="7"/>
  <c r="AP125" i="7"/>
  <c r="AJ125" i="7"/>
  <c r="AI125" i="7"/>
  <c r="AI127" i="7" s="1"/>
  <c r="O125" i="7"/>
  <c r="M125" i="7"/>
  <c r="AG125" i="7" s="1"/>
  <c r="AE125" i="7" s="1"/>
  <c r="AK125" i="7" s="1"/>
  <c r="AQ124" i="7"/>
  <c r="AQ127" i="7" s="1"/>
  <c r="AP124" i="7"/>
  <c r="AP127" i="7" s="1"/>
  <c r="AJ124" i="7"/>
  <c r="AI124" i="7"/>
  <c r="AG124" i="7"/>
  <c r="M124" i="7"/>
  <c r="AE124" i="7" s="1"/>
  <c r="AK124" i="7" s="1"/>
  <c r="AV123" i="7"/>
  <c r="AS123" i="7"/>
  <c r="AQ123" i="7"/>
  <c r="AM123" i="7"/>
  <c r="AL123" i="7"/>
  <c r="AD123" i="7"/>
  <c r="AJ123" i="7" s="1"/>
  <c r="AC123" i="7"/>
  <c r="AB123" i="7"/>
  <c r="AA123" i="7"/>
  <c r="M123" i="7"/>
  <c r="K123" i="7"/>
  <c r="AN123" i="7" s="1"/>
  <c r="I123" i="7"/>
  <c r="F123" i="7"/>
  <c r="D123" i="7"/>
  <c r="AQ122" i="7"/>
  <c r="AP122" i="7"/>
  <c r="AJ122" i="7"/>
  <c r="AI122" i="7"/>
  <c r="AD122" i="7"/>
  <c r="AB122" i="7"/>
  <c r="Z122" i="7"/>
  <c r="X122" i="7"/>
  <c r="V122" i="7"/>
  <c r="T122" i="7"/>
  <c r="O122" i="7"/>
  <c r="M122" i="7"/>
  <c r="Q122" i="7" s="1"/>
  <c r="AQ121" i="7"/>
  <c r="AP121" i="7"/>
  <c r="AJ121" i="7"/>
  <c r="AI121" i="7"/>
  <c r="AG121" i="7"/>
  <c r="AE121" i="7" s="1"/>
  <c r="AK121" i="7" s="1"/>
  <c r="AD121" i="7"/>
  <c r="AB121" i="7"/>
  <c r="Z121" i="7"/>
  <c r="X121" i="7"/>
  <c r="V121" i="7"/>
  <c r="Q121" i="7"/>
  <c r="M121" i="7"/>
  <c r="T121" i="7" s="1"/>
  <c r="AQ120" i="7"/>
  <c r="AP120" i="7"/>
  <c r="AP123" i="7" s="1"/>
  <c r="AJ120" i="7"/>
  <c r="AI120" i="7"/>
  <c r="AI123" i="7" s="1"/>
  <c r="AG120" i="7"/>
  <c r="AD120" i="7"/>
  <c r="AB120" i="7"/>
  <c r="Z120" i="7"/>
  <c r="Z123" i="7" s="1"/>
  <c r="X120" i="7"/>
  <c r="X123" i="7" s="1"/>
  <c r="T120" i="7"/>
  <c r="T123" i="7" s="1"/>
  <c r="Q120" i="7"/>
  <c r="O120" i="7"/>
  <c r="M120" i="7"/>
  <c r="V120" i="7" s="1"/>
  <c r="V123" i="7" s="1"/>
  <c r="AV119" i="7"/>
  <c r="AS119" i="7"/>
  <c r="AL119" i="7"/>
  <c r="AM119" i="7" s="1"/>
  <c r="AH119" i="7"/>
  <c r="L119" i="7"/>
  <c r="AO119" i="7" s="1"/>
  <c r="K119" i="7"/>
  <c r="AF119" i="7" s="1"/>
  <c r="I119" i="7"/>
  <c r="F119" i="7"/>
  <c r="D119" i="7"/>
  <c r="AQ118" i="7"/>
  <c r="AP118" i="7"/>
  <c r="AJ118" i="7"/>
  <c r="AI118" i="7"/>
  <c r="AG118" i="7"/>
  <c r="X118" i="7"/>
  <c r="V118" i="7"/>
  <c r="T118" i="7"/>
  <c r="Q118" i="7"/>
  <c r="O118" i="7"/>
  <c r="M118" i="7"/>
  <c r="AE118" i="7" s="1"/>
  <c r="AK118" i="7" s="1"/>
  <c r="AQ117" i="7"/>
  <c r="AP117" i="7"/>
  <c r="AJ117" i="7"/>
  <c r="AI117" i="7"/>
  <c r="M117" i="7"/>
  <c r="AG117" i="7" s="1"/>
  <c r="AQ116" i="7"/>
  <c r="AQ119" i="7" s="1"/>
  <c r="AP116" i="7"/>
  <c r="AP119" i="7" s="1"/>
  <c r="AJ116" i="7"/>
  <c r="AI116" i="7"/>
  <c r="AI119" i="7" s="1"/>
  <c r="M116" i="7"/>
  <c r="AG116" i="7" s="1"/>
  <c r="AG119" i="7" s="1"/>
  <c r="AV115" i="7"/>
  <c r="AS115" i="7"/>
  <c r="AQ115" i="7"/>
  <c r="AL115" i="7"/>
  <c r="AF115" i="7"/>
  <c r="M115" i="7"/>
  <c r="L115" i="7"/>
  <c r="AO115" i="7" s="1"/>
  <c r="K115" i="7"/>
  <c r="AN115" i="7" s="1"/>
  <c r="I115" i="7"/>
  <c r="F115" i="7"/>
  <c r="F128" i="7" s="1"/>
  <c r="D115" i="7"/>
  <c r="AQ114" i="7"/>
  <c r="AP114" i="7"/>
  <c r="AE114" i="7" s="1"/>
  <c r="AK114" i="7" s="1"/>
  <c r="AJ114" i="7"/>
  <c r="AI114" i="7"/>
  <c r="AG114" i="7"/>
  <c r="AD114" i="7"/>
  <c r="AB114" i="7"/>
  <c r="Z114" i="7"/>
  <c r="X114" i="7"/>
  <c r="V114" i="7"/>
  <c r="T114" i="7"/>
  <c r="M114" i="7"/>
  <c r="Q114" i="7" s="1"/>
  <c r="AQ113" i="7"/>
  <c r="AP113" i="7"/>
  <c r="AJ113" i="7"/>
  <c r="AI113" i="7"/>
  <c r="AG113" i="7"/>
  <c r="AE113" i="7"/>
  <c r="AK113" i="7" s="1"/>
  <c r="AD113" i="7"/>
  <c r="AB113" i="7"/>
  <c r="Z113" i="7"/>
  <c r="X113" i="7"/>
  <c r="V113" i="7"/>
  <c r="M113" i="7"/>
  <c r="T113" i="7" s="1"/>
  <c r="AT112" i="7"/>
  <c r="AT113" i="7" s="1"/>
  <c r="AT114" i="7" s="1"/>
  <c r="AQ112" i="7"/>
  <c r="AP112" i="7"/>
  <c r="AP115" i="7" s="1"/>
  <c r="AJ112" i="7"/>
  <c r="AI112" i="7"/>
  <c r="AI115" i="7" s="1"/>
  <c r="AG112" i="7"/>
  <c r="AG115" i="7" s="1"/>
  <c r="AE112" i="7"/>
  <c r="AK112" i="7" s="1"/>
  <c r="AD112" i="7"/>
  <c r="AD115" i="7" s="1"/>
  <c r="AB112" i="7"/>
  <c r="AB115" i="7" s="1"/>
  <c r="M112" i="7"/>
  <c r="Z112" i="7" s="1"/>
  <c r="Z115" i="7" s="1"/>
  <c r="AV111" i="7"/>
  <c r="AS111" i="7"/>
  <c r="AP111" i="7"/>
  <c r="AL111" i="7"/>
  <c r="AM111" i="7" s="1"/>
  <c r="AI111" i="7"/>
  <c r="AH111" i="7"/>
  <c r="AF111" i="7"/>
  <c r="L111" i="7"/>
  <c r="AO111" i="7" s="1"/>
  <c r="K111" i="7"/>
  <c r="AN111" i="7" s="1"/>
  <c r="I111" i="7"/>
  <c r="F111" i="7"/>
  <c r="D111" i="7"/>
  <c r="AQ110" i="7"/>
  <c r="AP110" i="7"/>
  <c r="AJ110" i="7"/>
  <c r="AI110" i="7"/>
  <c r="AG110" i="7"/>
  <c r="AE110" i="7"/>
  <c r="AK110" i="7" s="1"/>
  <c r="AD110" i="7"/>
  <c r="Z110" i="7"/>
  <c r="Q110" i="7"/>
  <c r="O110" i="7"/>
  <c r="M110" i="7"/>
  <c r="X110" i="7" s="1"/>
  <c r="AQ109" i="7"/>
  <c r="AP109" i="7"/>
  <c r="AJ109" i="7"/>
  <c r="AI109" i="7"/>
  <c r="AG109" i="7"/>
  <c r="T109" i="7"/>
  <c r="M109" i="7"/>
  <c r="Z109" i="7" s="1"/>
  <c r="AQ108" i="7"/>
  <c r="AQ111" i="7" s="1"/>
  <c r="AP108" i="7"/>
  <c r="AJ108" i="7"/>
  <c r="AI108" i="7"/>
  <c r="M108" i="7"/>
  <c r="AB108" i="7" s="1"/>
  <c r="AV107" i="7"/>
  <c r="AS107" i="7"/>
  <c r="AQ107" i="7"/>
  <c r="AP107" i="7"/>
  <c r="AM107" i="7"/>
  <c r="AL107" i="7"/>
  <c r="M107" i="7"/>
  <c r="K107" i="7"/>
  <c r="AH107" i="7" s="1"/>
  <c r="I107" i="7"/>
  <c r="F107" i="7"/>
  <c r="D107" i="7"/>
  <c r="AQ106" i="7"/>
  <c r="AP106" i="7"/>
  <c r="AJ106" i="7"/>
  <c r="AI106" i="7"/>
  <c r="AI107" i="7" s="1"/>
  <c r="AG106" i="7"/>
  <c r="AE106" i="7" s="1"/>
  <c r="AK106" i="7" s="1"/>
  <c r="AD106" i="7"/>
  <c r="AB106" i="7"/>
  <c r="Z106" i="7"/>
  <c r="X106" i="7"/>
  <c r="V106" i="7"/>
  <c r="T106" i="7"/>
  <c r="Q106" i="7"/>
  <c r="O106" i="7"/>
  <c r="M106" i="7"/>
  <c r="AQ105" i="7"/>
  <c r="AP105" i="7"/>
  <c r="AJ105" i="7"/>
  <c r="AI105" i="7"/>
  <c r="AD105" i="7"/>
  <c r="AB105" i="7"/>
  <c r="AB107" i="7" s="1"/>
  <c r="X105" i="7"/>
  <c r="V105" i="7"/>
  <c r="T105" i="7"/>
  <c r="Q105" i="7"/>
  <c r="Q107" i="7" s="1"/>
  <c r="M105" i="7"/>
  <c r="AG105" i="7" s="1"/>
  <c r="AE105" i="7" s="1"/>
  <c r="AK105" i="7" s="1"/>
  <c r="AQ104" i="7"/>
  <c r="AP104" i="7"/>
  <c r="AJ104" i="7"/>
  <c r="AI104" i="7"/>
  <c r="AG104" i="7"/>
  <c r="AG107" i="7" s="1"/>
  <c r="AE104" i="7"/>
  <c r="AK104" i="7" s="1"/>
  <c r="AD104" i="7"/>
  <c r="AD107" i="7" s="1"/>
  <c r="AJ107" i="7" s="1"/>
  <c r="AB104" i="7"/>
  <c r="Z104" i="7"/>
  <c r="X104" i="7"/>
  <c r="X107" i="7" s="1"/>
  <c r="V104" i="7"/>
  <c r="V107" i="7" s="1"/>
  <c r="T104" i="7"/>
  <c r="T107" i="7" s="1"/>
  <c r="Q104" i="7"/>
  <c r="O104" i="7"/>
  <c r="M104" i="7"/>
  <c r="AV103" i="7"/>
  <c r="AS103" i="7"/>
  <c r="AN103" i="7"/>
  <c r="AM103" i="7"/>
  <c r="AL103" i="7"/>
  <c r="K103" i="7"/>
  <c r="L103" i="7" s="1"/>
  <c r="AO103" i="7" s="1"/>
  <c r="I103" i="7"/>
  <c r="F103" i="7"/>
  <c r="D103" i="7"/>
  <c r="AQ102" i="7"/>
  <c r="AP102" i="7"/>
  <c r="AJ102" i="7"/>
  <c r="AI102" i="7"/>
  <c r="AI103" i="7" s="1"/>
  <c r="M102" i="7"/>
  <c r="AB102" i="7" s="1"/>
  <c r="AQ101" i="7"/>
  <c r="AP101" i="7"/>
  <c r="AJ101" i="7"/>
  <c r="AI101" i="7"/>
  <c r="M101" i="7"/>
  <c r="AD101" i="7" s="1"/>
  <c r="AQ100" i="7"/>
  <c r="AQ103" i="7" s="1"/>
  <c r="AP100" i="7"/>
  <c r="AP103" i="7" s="1"/>
  <c r="AJ100" i="7"/>
  <c r="AI100" i="7"/>
  <c r="AG100" i="7"/>
  <c r="AB100" i="7"/>
  <c r="Z100" i="7"/>
  <c r="X100" i="7"/>
  <c r="T100" i="7"/>
  <c r="Q100" i="7"/>
  <c r="O100" i="7"/>
  <c r="M100" i="7"/>
  <c r="AE100" i="7" s="1"/>
  <c r="AK100" i="7" s="1"/>
  <c r="AV99" i="7"/>
  <c r="AS99" i="7"/>
  <c r="AL99" i="7"/>
  <c r="AM99" i="7" s="1"/>
  <c r="AB99" i="7"/>
  <c r="T99" i="7"/>
  <c r="M99" i="7"/>
  <c r="K99" i="7"/>
  <c r="AN99" i="7" s="1"/>
  <c r="I99" i="7"/>
  <c r="F99" i="7"/>
  <c r="D99" i="7"/>
  <c r="AQ98" i="7"/>
  <c r="AP98" i="7"/>
  <c r="AJ98" i="7"/>
  <c r="AI98" i="7"/>
  <c r="AG98" i="7"/>
  <c r="AE98" i="7"/>
  <c r="AK98" i="7" s="1"/>
  <c r="AD98" i="7"/>
  <c r="AB98" i="7"/>
  <c r="Z98" i="7"/>
  <c r="X98" i="7"/>
  <c r="V98" i="7"/>
  <c r="T98" i="7"/>
  <c r="Q98" i="7"/>
  <c r="O98" i="7"/>
  <c r="M98" i="7"/>
  <c r="AQ97" i="7"/>
  <c r="AP97" i="7"/>
  <c r="AJ97" i="7"/>
  <c r="AI97" i="7"/>
  <c r="AG97" i="7"/>
  <c r="AE97" i="7"/>
  <c r="AK97" i="7" s="1"/>
  <c r="AD97" i="7"/>
  <c r="AB97" i="7"/>
  <c r="Z97" i="7"/>
  <c r="X97" i="7"/>
  <c r="V97" i="7"/>
  <c r="T97" i="7"/>
  <c r="Q97" i="7"/>
  <c r="O97" i="7"/>
  <c r="M97" i="7"/>
  <c r="AT96" i="7"/>
  <c r="AT97" i="7" s="1"/>
  <c r="AT98" i="7" s="1"/>
  <c r="AQ96" i="7"/>
  <c r="AQ99" i="7" s="1"/>
  <c r="AP96" i="7"/>
  <c r="AP99" i="7" s="1"/>
  <c r="AJ96" i="7"/>
  <c r="AI96" i="7"/>
  <c r="AI99" i="7" s="1"/>
  <c r="AG96" i="7"/>
  <c r="AG99" i="7" s="1"/>
  <c r="AD96" i="7"/>
  <c r="AD99" i="7" s="1"/>
  <c r="AB96" i="7"/>
  <c r="Z96" i="7"/>
  <c r="Z99" i="7" s="1"/>
  <c r="X96" i="7"/>
  <c r="X99" i="7" s="1"/>
  <c r="T96" i="7"/>
  <c r="M96" i="7"/>
  <c r="Q96" i="7" s="1"/>
  <c r="Q99" i="7" s="1"/>
  <c r="P99" i="7" s="1"/>
  <c r="AV95" i="7"/>
  <c r="AS95" i="7"/>
  <c r="AM95" i="7"/>
  <c r="AL95" i="7"/>
  <c r="K95" i="7"/>
  <c r="AF95" i="7" s="1"/>
  <c r="I95" i="7"/>
  <c r="F95" i="7"/>
  <c r="D95" i="7"/>
  <c r="AQ94" i="7"/>
  <c r="AP94" i="7"/>
  <c r="AJ94" i="7"/>
  <c r="AI94" i="7"/>
  <c r="AG94" i="7"/>
  <c r="X94" i="7"/>
  <c r="M94" i="7"/>
  <c r="T94" i="7" s="1"/>
  <c r="AQ93" i="7"/>
  <c r="AP93" i="7"/>
  <c r="AJ93" i="7"/>
  <c r="AI93" i="7"/>
  <c r="M93" i="7"/>
  <c r="Q93" i="7" s="1"/>
  <c r="AQ92" i="7"/>
  <c r="AP92" i="7"/>
  <c r="AP95" i="7" s="1"/>
  <c r="AJ92" i="7"/>
  <c r="AI92" i="7"/>
  <c r="AD92" i="7"/>
  <c r="AB92" i="7"/>
  <c r="Z92" i="7"/>
  <c r="X92" i="7"/>
  <c r="T92" i="7"/>
  <c r="M92" i="7"/>
  <c r="V92" i="7" s="1"/>
  <c r="AV91" i="7"/>
  <c r="AS91" i="7"/>
  <c r="AM91" i="7"/>
  <c r="AL91" i="7"/>
  <c r="AI91" i="7"/>
  <c r="L91" i="7"/>
  <c r="AO91" i="7" s="1"/>
  <c r="K91" i="7"/>
  <c r="AN91" i="7" s="1"/>
  <c r="I91" i="7"/>
  <c r="F91" i="7"/>
  <c r="D91" i="7"/>
  <c r="AQ90" i="7"/>
  <c r="AP90" i="7"/>
  <c r="AJ90" i="7"/>
  <c r="AI90" i="7"/>
  <c r="M90" i="7"/>
  <c r="O90" i="7" s="1"/>
  <c r="AQ89" i="7"/>
  <c r="AP89" i="7"/>
  <c r="AJ89" i="7"/>
  <c r="AI89" i="7"/>
  <c r="M89" i="7"/>
  <c r="AB89" i="7" s="1"/>
  <c r="AQ88" i="7"/>
  <c r="AP88" i="7"/>
  <c r="AJ88" i="7"/>
  <c r="AI88" i="7"/>
  <c r="AD88" i="7"/>
  <c r="O88" i="7"/>
  <c r="M88" i="7"/>
  <c r="AG88" i="7" s="1"/>
  <c r="AV87" i="7"/>
  <c r="AS87" i="7"/>
  <c r="AM87" i="7"/>
  <c r="AL87" i="7"/>
  <c r="K87" i="7"/>
  <c r="AH87" i="7" s="1"/>
  <c r="I87" i="7"/>
  <c r="F87" i="7"/>
  <c r="D87" i="7"/>
  <c r="AQ86" i="7"/>
  <c r="AP86" i="7"/>
  <c r="AJ86" i="7"/>
  <c r="AI86" i="7"/>
  <c r="AD86" i="7"/>
  <c r="AB86" i="7"/>
  <c r="Z86" i="7"/>
  <c r="V86" i="7"/>
  <c r="Q86" i="7"/>
  <c r="O86" i="7"/>
  <c r="M86" i="7"/>
  <c r="AQ85" i="7"/>
  <c r="AP85" i="7"/>
  <c r="AJ85" i="7"/>
  <c r="AI85" i="7"/>
  <c r="M85" i="7"/>
  <c r="AG85" i="7" s="1"/>
  <c r="AQ84" i="7"/>
  <c r="AQ87" i="7" s="1"/>
  <c r="AP84" i="7"/>
  <c r="AP87" i="7" s="1"/>
  <c r="AJ84" i="7"/>
  <c r="AI84" i="7"/>
  <c r="M84" i="7"/>
  <c r="X84" i="7" s="1"/>
  <c r="AV83" i="7"/>
  <c r="AS83" i="7"/>
  <c r="AN83" i="7"/>
  <c r="AL83" i="7"/>
  <c r="AM83" i="7" s="1"/>
  <c r="AH83" i="7"/>
  <c r="AF83" i="7"/>
  <c r="L83" i="7"/>
  <c r="AO83" i="7" s="1"/>
  <c r="K83" i="7"/>
  <c r="I83" i="7"/>
  <c r="F83" i="7"/>
  <c r="D83" i="7"/>
  <c r="AQ82" i="7"/>
  <c r="AP82" i="7"/>
  <c r="AJ82" i="7"/>
  <c r="AI82" i="7"/>
  <c r="M82" i="7"/>
  <c r="X82" i="7" s="1"/>
  <c r="AQ81" i="7"/>
  <c r="AP81" i="7"/>
  <c r="AJ81" i="7"/>
  <c r="AI81" i="7"/>
  <c r="M81" i="7"/>
  <c r="AQ80" i="7"/>
  <c r="AP80" i="7"/>
  <c r="AJ80" i="7"/>
  <c r="AI80" i="7"/>
  <c r="M80" i="7"/>
  <c r="AV79" i="7"/>
  <c r="AS79" i="7"/>
  <c r="AL79" i="7"/>
  <c r="AM79" i="7" s="1"/>
  <c r="K79" i="7"/>
  <c r="AN79" i="7" s="1"/>
  <c r="I79" i="7"/>
  <c r="F79" i="7"/>
  <c r="D79" i="7"/>
  <c r="AQ78" i="7"/>
  <c r="AP78" i="7"/>
  <c r="AP79" i="7" s="1"/>
  <c r="AJ78" i="7"/>
  <c r="AI78" i="7"/>
  <c r="Z78" i="7"/>
  <c r="M78" i="7"/>
  <c r="AG78" i="7" s="1"/>
  <c r="AQ77" i="7"/>
  <c r="AP77" i="7"/>
  <c r="AJ77" i="7"/>
  <c r="AI77" i="7"/>
  <c r="AG77" i="7"/>
  <c r="AD77" i="7"/>
  <c r="AB77" i="7"/>
  <c r="Z77" i="7"/>
  <c r="X77" i="7"/>
  <c r="V77" i="7"/>
  <c r="Q77" i="7"/>
  <c r="M77" i="7"/>
  <c r="T77" i="7" s="1"/>
  <c r="AQ76" i="7"/>
  <c r="AP76" i="7"/>
  <c r="AJ76" i="7"/>
  <c r="AI76" i="7"/>
  <c r="M76" i="7"/>
  <c r="O76" i="7" s="1"/>
  <c r="AV75" i="7"/>
  <c r="AS75" i="7"/>
  <c r="AL75" i="7"/>
  <c r="AM75" i="7" s="1"/>
  <c r="K75" i="7"/>
  <c r="AN75" i="7" s="1"/>
  <c r="I75" i="7"/>
  <c r="F75" i="7"/>
  <c r="D75" i="7"/>
  <c r="AQ74" i="7"/>
  <c r="AP74" i="7"/>
  <c r="AJ74" i="7"/>
  <c r="AI74" i="7"/>
  <c r="AB74" i="7"/>
  <c r="T74" i="7"/>
  <c r="Q74" i="7"/>
  <c r="M74" i="7"/>
  <c r="O74" i="7" s="1"/>
  <c r="AQ73" i="7"/>
  <c r="AP73" i="7"/>
  <c r="AJ73" i="7"/>
  <c r="AI73" i="7"/>
  <c r="AG73" i="7"/>
  <c r="M73" i="7"/>
  <c r="X73" i="7" s="1"/>
  <c r="AQ72" i="7"/>
  <c r="AQ75" i="7" s="1"/>
  <c r="AP72" i="7"/>
  <c r="AP75" i="7" s="1"/>
  <c r="AJ72" i="7"/>
  <c r="AI72" i="7"/>
  <c r="Z72" i="7"/>
  <c r="X72" i="7"/>
  <c r="V72" i="7"/>
  <c r="T72" i="7"/>
  <c r="O72" i="7"/>
  <c r="M72" i="7"/>
  <c r="AV71" i="7"/>
  <c r="AS71" i="7"/>
  <c r="AL71" i="7"/>
  <c r="AM71" i="7" s="1"/>
  <c r="M71" i="7"/>
  <c r="K71" i="7"/>
  <c r="AN71" i="7" s="1"/>
  <c r="I71" i="7"/>
  <c r="F71" i="7"/>
  <c r="D71" i="7"/>
  <c r="AQ70" i="7"/>
  <c r="AP70" i="7"/>
  <c r="AJ70" i="7"/>
  <c r="AI70" i="7"/>
  <c r="AB70" i="7"/>
  <c r="M70" i="7"/>
  <c r="V70" i="7" s="1"/>
  <c r="AQ69" i="7"/>
  <c r="AP69" i="7"/>
  <c r="AJ69" i="7"/>
  <c r="AI69" i="7"/>
  <c r="AG69" i="7"/>
  <c r="AE69" i="7"/>
  <c r="AK69" i="7" s="1"/>
  <c r="AD69" i="7"/>
  <c r="Z69" i="7"/>
  <c r="V69" i="7"/>
  <c r="O69" i="7"/>
  <c r="M69" i="7"/>
  <c r="AB69" i="7" s="1"/>
  <c r="AQ68" i="7"/>
  <c r="AP68" i="7"/>
  <c r="AP71" i="7" s="1"/>
  <c r="AJ68" i="7"/>
  <c r="AI68" i="7"/>
  <c r="AI71" i="7" s="1"/>
  <c r="AG68" i="7"/>
  <c r="AE68" i="7"/>
  <c r="AK68" i="7" s="1"/>
  <c r="AD68" i="7"/>
  <c r="AB68" i="7"/>
  <c r="X68" i="7"/>
  <c r="T68" i="7"/>
  <c r="M68" i="7"/>
  <c r="O68" i="7" s="1"/>
  <c r="AV67" i="7"/>
  <c r="AS67" i="7"/>
  <c r="AL67" i="7"/>
  <c r="AM67" i="7" s="1"/>
  <c r="K67" i="7"/>
  <c r="AF67" i="7" s="1"/>
  <c r="I67" i="7"/>
  <c r="F67" i="7"/>
  <c r="D67" i="7"/>
  <c r="AQ66" i="7"/>
  <c r="AP66" i="7"/>
  <c r="AJ66" i="7"/>
  <c r="AI66" i="7"/>
  <c r="AG66" i="7"/>
  <c r="AE66" i="7" s="1"/>
  <c r="AK66" i="7" s="1"/>
  <c r="M66" i="7"/>
  <c r="Q66" i="7" s="1"/>
  <c r="AQ65" i="7"/>
  <c r="AP65" i="7"/>
  <c r="AJ65" i="7"/>
  <c r="AI65" i="7"/>
  <c r="M65" i="7"/>
  <c r="V65" i="7" s="1"/>
  <c r="AQ64" i="7"/>
  <c r="AQ67" i="7" s="1"/>
  <c r="AP64" i="7"/>
  <c r="AJ64" i="7"/>
  <c r="AI64" i="7"/>
  <c r="AD64" i="7"/>
  <c r="X64" i="7"/>
  <c r="O64" i="7"/>
  <c r="M64" i="7"/>
  <c r="AB64" i="7" s="1"/>
  <c r="AV63" i="7"/>
  <c r="AS63" i="7"/>
  <c r="AL63" i="7"/>
  <c r="AM63" i="7" s="1"/>
  <c r="AI63" i="7"/>
  <c r="K63" i="7"/>
  <c r="AN63" i="7" s="1"/>
  <c r="I63" i="7"/>
  <c r="F63" i="7"/>
  <c r="D63" i="7"/>
  <c r="AQ62" i="7"/>
  <c r="AP62" i="7"/>
  <c r="AJ62" i="7"/>
  <c r="AI62" i="7"/>
  <c r="AG62" i="7"/>
  <c r="AE62" i="7" s="1"/>
  <c r="AK62" i="7" s="1"/>
  <c r="AD62" i="7"/>
  <c r="AB62" i="7"/>
  <c r="Z62" i="7"/>
  <c r="X62" i="7"/>
  <c r="V62" i="7"/>
  <c r="Q62" i="7"/>
  <c r="M62" i="7"/>
  <c r="O62" i="7" s="1"/>
  <c r="AQ61" i="7"/>
  <c r="AP61" i="7"/>
  <c r="AJ61" i="7"/>
  <c r="AI61" i="7"/>
  <c r="M61" i="7"/>
  <c r="AG61" i="7" s="1"/>
  <c r="AQ60" i="7"/>
  <c r="AQ63" i="7" s="1"/>
  <c r="AP60" i="7"/>
  <c r="AJ60" i="7"/>
  <c r="AI60" i="7"/>
  <c r="AD60" i="7"/>
  <c r="X60" i="7"/>
  <c r="M60" i="7"/>
  <c r="AB60" i="7" s="1"/>
  <c r="AV59" i="7"/>
  <c r="AS59" i="7"/>
  <c r="AN59" i="7"/>
  <c r="AL59" i="7"/>
  <c r="AM59" i="7" s="1"/>
  <c r="AF59" i="7"/>
  <c r="L59" i="7"/>
  <c r="AO59" i="7" s="1"/>
  <c r="K59" i="7"/>
  <c r="AH59" i="7" s="1"/>
  <c r="I59" i="7"/>
  <c r="F59" i="7"/>
  <c r="D59" i="7"/>
  <c r="AQ58" i="7"/>
  <c r="AP58" i="7"/>
  <c r="AJ58" i="7"/>
  <c r="AI58" i="7"/>
  <c r="M58" i="7"/>
  <c r="AB58" i="7" s="1"/>
  <c r="AQ57" i="7"/>
  <c r="AP57" i="7"/>
  <c r="AJ57" i="7"/>
  <c r="AI57" i="7"/>
  <c r="AB57" i="7"/>
  <c r="V57" i="7"/>
  <c r="T57" i="7"/>
  <c r="O57" i="7"/>
  <c r="M57" i="7"/>
  <c r="AG57" i="7" s="1"/>
  <c r="AQ56" i="7"/>
  <c r="AQ59" i="7" s="1"/>
  <c r="AP56" i="7"/>
  <c r="AP59" i="7" s="1"/>
  <c r="AJ56" i="7"/>
  <c r="AI56" i="7"/>
  <c r="AI59" i="7" s="1"/>
  <c r="AB56" i="7"/>
  <c r="M56" i="7"/>
  <c r="T56" i="7" s="1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G54" i="7" s="1"/>
  <c r="AQ53" i="7"/>
  <c r="AP53" i="7"/>
  <c r="AJ53" i="7"/>
  <c r="AI53" i="7"/>
  <c r="M53" i="7"/>
  <c r="O53" i="7" s="1"/>
  <c r="AQ52" i="7"/>
  <c r="AQ55" i="7" s="1"/>
  <c r="AP52" i="7"/>
  <c r="AP55" i="7" s="1"/>
  <c r="AJ52" i="7"/>
  <c r="AI52" i="7"/>
  <c r="AI55" i="7" s="1"/>
  <c r="M52" i="7"/>
  <c r="Q52" i="7" s="1"/>
  <c r="AV51" i="7"/>
  <c r="AS51" i="7"/>
  <c r="AP51" i="7"/>
  <c r="AL51" i="7"/>
  <c r="AM51" i="7" s="1"/>
  <c r="K51" i="7"/>
  <c r="AF51" i="7" s="1"/>
  <c r="I51" i="7"/>
  <c r="F51" i="7"/>
  <c r="D51" i="7"/>
  <c r="AQ50" i="7"/>
  <c r="AP50" i="7"/>
  <c r="AJ50" i="7"/>
  <c r="AI50" i="7"/>
  <c r="Z50" i="7"/>
  <c r="V50" i="7"/>
  <c r="M50" i="7"/>
  <c r="AD50" i="7" s="1"/>
  <c r="AQ49" i="7"/>
  <c r="AP49" i="7"/>
  <c r="AJ49" i="7"/>
  <c r="AI49" i="7"/>
  <c r="M49" i="7"/>
  <c r="X49" i="7" s="1"/>
  <c r="AQ48" i="7"/>
  <c r="AP48" i="7"/>
  <c r="AJ48" i="7"/>
  <c r="AI48" i="7"/>
  <c r="AI51" i="7" s="1"/>
  <c r="M48" i="7"/>
  <c r="AG48" i="7" s="1"/>
  <c r="AV47" i="7"/>
  <c r="AS47" i="7"/>
  <c r="AM47" i="7"/>
  <c r="AL47" i="7"/>
  <c r="K47" i="7"/>
  <c r="AN47" i="7" s="1"/>
  <c r="I47" i="7"/>
  <c r="F47" i="7"/>
  <c r="D47" i="7"/>
  <c r="AQ46" i="7"/>
  <c r="AP46" i="7"/>
  <c r="AJ46" i="7"/>
  <c r="AI46" i="7"/>
  <c r="AG46" i="7"/>
  <c r="AB46" i="7"/>
  <c r="Z46" i="7"/>
  <c r="Q46" i="7"/>
  <c r="M46" i="7"/>
  <c r="O46" i="7" s="1"/>
  <c r="AQ45" i="7"/>
  <c r="AP45" i="7"/>
  <c r="AJ45" i="7"/>
  <c r="AI45" i="7"/>
  <c r="AG45" i="7"/>
  <c r="M45" i="7"/>
  <c r="Q45" i="7" s="1"/>
  <c r="AQ44" i="7"/>
  <c r="AP44" i="7"/>
  <c r="AP47" i="7" s="1"/>
  <c r="AJ44" i="7"/>
  <c r="AI44" i="7"/>
  <c r="Z44" i="7"/>
  <c r="X44" i="7"/>
  <c r="V44" i="7"/>
  <c r="M44" i="7"/>
  <c r="T44" i="7" s="1"/>
  <c r="AB15" i="8" l="1"/>
  <c r="AA15" i="8"/>
  <c r="Y15" i="8"/>
  <c r="W15" i="8"/>
  <c r="U15" i="8"/>
  <c r="R15" i="8"/>
  <c r="P15" i="8"/>
  <c r="AT8" i="8"/>
  <c r="AT9" i="8" s="1"/>
  <c r="AT10" i="8" s="1"/>
  <c r="AU7" i="8"/>
  <c r="AH7" i="8"/>
  <c r="T8" i="8"/>
  <c r="O10" i="8"/>
  <c r="O11" i="8" s="1"/>
  <c r="AO11" i="8"/>
  <c r="AG12" i="8"/>
  <c r="AE13" i="8"/>
  <c r="AK13" i="8" s="1"/>
  <c r="AD14" i="8"/>
  <c r="AF15" i="8"/>
  <c r="V8" i="8"/>
  <c r="T9" i="8"/>
  <c r="Q10" i="8"/>
  <c r="Q11" i="8" s="1"/>
  <c r="AG13" i="8"/>
  <c r="AG14" i="8"/>
  <c r="AE14" i="8" s="1"/>
  <c r="AK14" i="8" s="1"/>
  <c r="AH15" i="8"/>
  <c r="O4" i="8"/>
  <c r="O7" i="8" s="1"/>
  <c r="AD8" i="8"/>
  <c r="AB9" i="8"/>
  <c r="AB11" i="8" s="1"/>
  <c r="Z10" i="8"/>
  <c r="Z11" i="8" s="1"/>
  <c r="M11" i="8"/>
  <c r="T10" i="8"/>
  <c r="L11" i="8"/>
  <c r="Q4" i="8"/>
  <c r="Q7" i="8" s="1"/>
  <c r="O5" i="8"/>
  <c r="AN7" i="8"/>
  <c r="AE8" i="8"/>
  <c r="AK8" i="8" s="1"/>
  <c r="AD9" i="8"/>
  <c r="AB10" i="8"/>
  <c r="T4" i="8"/>
  <c r="AO7" i="8"/>
  <c r="AG8" i="8"/>
  <c r="AG11" i="8" s="1"/>
  <c r="AD10" i="8"/>
  <c r="AF11" i="8"/>
  <c r="V10" i="8"/>
  <c r="X10" i="8"/>
  <c r="X11" i="8" s="1"/>
  <c r="V4" i="8"/>
  <c r="V7" i="8" s="1"/>
  <c r="T5" i="8"/>
  <c r="AE10" i="8"/>
  <c r="AK10" i="8" s="1"/>
  <c r="O13" i="8"/>
  <c r="O15" i="8" s="1"/>
  <c r="N15" i="8" s="1"/>
  <c r="L7" i="8"/>
  <c r="AD4" i="8"/>
  <c r="AD7" i="8" s="1"/>
  <c r="AJ7" i="8" s="1"/>
  <c r="M7" i="8"/>
  <c r="AE4" i="8"/>
  <c r="AK4" i="8" s="1"/>
  <c r="AD12" i="8"/>
  <c r="Q123" i="7"/>
  <c r="P123" i="7" s="1"/>
  <c r="AG127" i="7"/>
  <c r="AJ115" i="7"/>
  <c r="AC115" i="7"/>
  <c r="AP128" i="7"/>
  <c r="AN128" i="7" s="1"/>
  <c r="AQ128" i="7"/>
  <c r="AO128" i="7" s="1"/>
  <c r="AI128" i="7"/>
  <c r="AH128" i="7" s="1"/>
  <c r="AU115" i="7"/>
  <c r="AT116" i="7"/>
  <c r="AT117" i="7" s="1"/>
  <c r="AT118" i="7" s="1"/>
  <c r="AA115" i="7"/>
  <c r="Y123" i="7"/>
  <c r="O123" i="7"/>
  <c r="N123" i="7" s="1"/>
  <c r="L123" i="7"/>
  <c r="AO123" i="7" s="1"/>
  <c r="Q116" i="7"/>
  <c r="O117" i="7"/>
  <c r="AN119" i="7"/>
  <c r="AE120" i="7"/>
  <c r="AK120" i="7" s="1"/>
  <c r="AH115" i="7"/>
  <c r="T116" i="7"/>
  <c r="Q117" i="7"/>
  <c r="AF123" i="7"/>
  <c r="O124" i="7"/>
  <c r="O127" i="7" s="1"/>
  <c r="AM127" i="7"/>
  <c r="V116" i="7"/>
  <c r="V119" i="7" s="1"/>
  <c r="T117" i="7"/>
  <c r="Q124" i="7"/>
  <c r="AN127" i="7"/>
  <c r="O116" i="7"/>
  <c r="O119" i="7" s="1"/>
  <c r="X116" i="7"/>
  <c r="V117" i="7"/>
  <c r="AG122" i="7"/>
  <c r="AE122" i="7" s="1"/>
  <c r="AK122" i="7" s="1"/>
  <c r="AH123" i="7"/>
  <c r="T124" i="7"/>
  <c r="Q125" i="7"/>
  <c r="O126" i="7"/>
  <c r="U115" i="7"/>
  <c r="Z116" i="7"/>
  <c r="X117" i="7"/>
  <c r="R123" i="7"/>
  <c r="V124" i="7"/>
  <c r="V127" i="7" s="1"/>
  <c r="V128" i="7" s="1"/>
  <c r="T125" i="7"/>
  <c r="Q126" i="7"/>
  <c r="AB116" i="7"/>
  <c r="Z117" i="7"/>
  <c r="X124" i="7"/>
  <c r="V125" i="7"/>
  <c r="T126" i="7"/>
  <c r="O112" i="7"/>
  <c r="AM115" i="7"/>
  <c r="AM128" i="7" s="1"/>
  <c r="AD116" i="7"/>
  <c r="AB117" i="7"/>
  <c r="Z118" i="7"/>
  <c r="M119" i="7"/>
  <c r="U123" i="7"/>
  <c r="Z124" i="7"/>
  <c r="Z127" i="7" s="1"/>
  <c r="X125" i="7"/>
  <c r="V126" i="7"/>
  <c r="Q112" i="7"/>
  <c r="O113" i="7"/>
  <c r="AE116" i="7"/>
  <c r="AK116" i="7" s="1"/>
  <c r="AD117" i="7"/>
  <c r="AB118" i="7"/>
  <c r="AB124" i="7"/>
  <c r="Z125" i="7"/>
  <c r="X126" i="7"/>
  <c r="T112" i="7"/>
  <c r="T115" i="7" s="1"/>
  <c r="R115" i="7" s="1"/>
  <c r="Q113" i="7"/>
  <c r="O114" i="7"/>
  <c r="Y115" i="7"/>
  <c r="AE117" i="7"/>
  <c r="AK117" i="7" s="1"/>
  <c r="AD118" i="7"/>
  <c r="W123" i="7"/>
  <c r="AD124" i="7"/>
  <c r="AB125" i="7"/>
  <c r="Z126" i="7"/>
  <c r="M127" i="7"/>
  <c r="V112" i="7"/>
  <c r="V115" i="7" s="1"/>
  <c r="O121" i="7"/>
  <c r="AD125" i="7"/>
  <c r="AB126" i="7"/>
  <c r="AE115" i="7"/>
  <c r="AK115" i="7" s="1"/>
  <c r="X112" i="7"/>
  <c r="X115" i="7" s="1"/>
  <c r="W115" i="7" s="1"/>
  <c r="R107" i="7"/>
  <c r="AT100" i="7"/>
  <c r="AT101" i="7" s="1"/>
  <c r="AT102" i="7" s="1"/>
  <c r="AU99" i="7"/>
  <c r="AJ99" i="7"/>
  <c r="AC99" i="7"/>
  <c r="O101" i="7"/>
  <c r="O103" i="7" s="1"/>
  <c r="V102" i="7"/>
  <c r="Y99" i="7"/>
  <c r="AD102" i="7"/>
  <c r="AF103" i="7"/>
  <c r="W107" i="7"/>
  <c r="AD108" i="7"/>
  <c r="AB109" i="7"/>
  <c r="M111" i="7"/>
  <c r="V96" i="7"/>
  <c r="V99" i="7" s="1"/>
  <c r="U99" i="7" s="1"/>
  <c r="AG101" i="7"/>
  <c r="AG103" i="7" s="1"/>
  <c r="O105" i="7"/>
  <c r="O107" i="7" s="1"/>
  <c r="N107" i="7" s="1"/>
  <c r="AN107" i="7"/>
  <c r="AE108" i="7"/>
  <c r="AK108" i="7" s="1"/>
  <c r="AD109" i="7"/>
  <c r="AB110" i="7"/>
  <c r="AB111" i="7" s="1"/>
  <c r="AA99" i="7"/>
  <c r="AG102" i="7"/>
  <c r="AE102" i="7" s="1"/>
  <c r="AK102" i="7" s="1"/>
  <c r="AH103" i="7"/>
  <c r="Y107" i="7"/>
  <c r="AG108" i="7"/>
  <c r="AG111" i="7" s="1"/>
  <c r="AE109" i="7"/>
  <c r="AK109" i="7" s="1"/>
  <c r="L99" i="7"/>
  <c r="AO99" i="7" s="1"/>
  <c r="AA107" i="7"/>
  <c r="AE96" i="7"/>
  <c r="AK96" i="7" s="1"/>
  <c r="N99" i="7"/>
  <c r="AE99" i="7"/>
  <c r="Z105" i="7"/>
  <c r="Z107" i="7" s="1"/>
  <c r="L107" i="7"/>
  <c r="AO107" i="7" s="1"/>
  <c r="AC107" i="7"/>
  <c r="AF99" i="7"/>
  <c r="AE107" i="7"/>
  <c r="AK107" i="7" s="1"/>
  <c r="AH99" i="7"/>
  <c r="Q101" i="7"/>
  <c r="Q103" i="7" s="1"/>
  <c r="O102" i="7"/>
  <c r="AF107" i="7"/>
  <c r="O108" i="7"/>
  <c r="R99" i="7"/>
  <c r="V100" i="7"/>
  <c r="T101" i="7"/>
  <c r="Q102" i="7"/>
  <c r="P107" i="7"/>
  <c r="Q108" i="7"/>
  <c r="O109" i="7"/>
  <c r="V101" i="7"/>
  <c r="T102" i="7"/>
  <c r="T108" i="7"/>
  <c r="Q109" i="7"/>
  <c r="X108" i="7"/>
  <c r="V109" i="7"/>
  <c r="T110" i="7"/>
  <c r="Z101" i="7"/>
  <c r="Z103" i="7" s="1"/>
  <c r="X102" i="7"/>
  <c r="O96" i="7"/>
  <c r="O99" i="7" s="1"/>
  <c r="W99" i="7"/>
  <c r="AD100" i="7"/>
  <c r="AB101" i="7"/>
  <c r="AB103" i="7" s="1"/>
  <c r="Z102" i="7"/>
  <c r="M103" i="7"/>
  <c r="U107" i="7"/>
  <c r="Z108" i="7"/>
  <c r="Z111" i="7" s="1"/>
  <c r="X109" i="7"/>
  <c r="V110" i="7"/>
  <c r="X101" i="7"/>
  <c r="X103" i="7" s="1"/>
  <c r="V108" i="7"/>
  <c r="AB63" i="7"/>
  <c r="AB50" i="7"/>
  <c r="T58" i="7"/>
  <c r="T61" i="7"/>
  <c r="X65" i="7"/>
  <c r="X67" i="7" s="1"/>
  <c r="Q76" i="7"/>
  <c r="Q79" i="7" s="1"/>
  <c r="AB82" i="7"/>
  <c r="AF91" i="7"/>
  <c r="V49" i="7"/>
  <c r="M55" i="7"/>
  <c r="AN55" i="7"/>
  <c r="V58" i="7"/>
  <c r="X61" i="7"/>
  <c r="X63" i="7" s="1"/>
  <c r="Z65" i="7"/>
  <c r="L71" i="7"/>
  <c r="AO71" i="7" s="1"/>
  <c r="AG74" i="7"/>
  <c r="X76" i="7"/>
  <c r="AE77" i="7"/>
  <c r="AK77" i="7" s="1"/>
  <c r="AH79" i="7"/>
  <c r="AD82" i="7"/>
  <c r="O85" i="7"/>
  <c r="T90" i="7"/>
  <c r="AH91" i="7"/>
  <c r="M59" i="7"/>
  <c r="R59" i="7" s="1"/>
  <c r="AB65" i="7"/>
  <c r="Z76" i="7"/>
  <c r="Z79" i="7" s="1"/>
  <c r="Q85" i="7"/>
  <c r="X90" i="7"/>
  <c r="AB49" i="7"/>
  <c r="Z58" i="7"/>
  <c r="AB61" i="7"/>
  <c r="AG65" i="7"/>
  <c r="L67" i="7"/>
  <c r="AO67" i="7" s="1"/>
  <c r="AF71" i="7"/>
  <c r="AB76" i="7"/>
  <c r="AG82" i="7"/>
  <c r="AE82" i="7" s="1"/>
  <c r="AK82" i="7" s="1"/>
  <c r="V85" i="7"/>
  <c r="X88" i="7"/>
  <c r="X91" i="7" s="1"/>
  <c r="Z90" i="7"/>
  <c r="AQ95" i="7"/>
  <c r="AD49" i="7"/>
  <c r="AD61" i="7"/>
  <c r="AB85" i="7"/>
  <c r="AB90" i="7"/>
  <c r="Q49" i="7"/>
  <c r="O58" i="7"/>
  <c r="L55" i="7"/>
  <c r="AO55" i="7" s="1"/>
  <c r="X58" i="7"/>
  <c r="AH71" i="7"/>
  <c r="AI47" i="7"/>
  <c r="T46" i="7"/>
  <c r="AG49" i="7"/>
  <c r="AE49" i="7" s="1"/>
  <c r="AK49" i="7" s="1"/>
  <c r="X57" i="7"/>
  <c r="AD58" i="7"/>
  <c r="AE61" i="7"/>
  <c r="AK61" i="7" s="1"/>
  <c r="T64" i="7"/>
  <c r="AN67" i="7"/>
  <c r="AQ71" i="7"/>
  <c r="AQ79" i="7"/>
  <c r="O84" i="7"/>
  <c r="O87" i="7" s="1"/>
  <c r="AD85" i="7"/>
  <c r="AE88" i="7"/>
  <c r="AK88" i="7" s="1"/>
  <c r="AD90" i="7"/>
  <c r="Z93" i="7"/>
  <c r="T49" i="7"/>
  <c r="V47" i="7"/>
  <c r="Z61" i="7"/>
  <c r="V46" i="7"/>
  <c r="Z57" i="7"/>
  <c r="V64" i="7"/>
  <c r="Z70" i="7"/>
  <c r="AD73" i="7"/>
  <c r="AI83" i="7"/>
  <c r="Q84" i="7"/>
  <c r="AE85" i="7"/>
  <c r="AK85" i="7" s="1"/>
  <c r="AG90" i="7"/>
  <c r="AE90" i="7" s="1"/>
  <c r="AK90" i="7" s="1"/>
  <c r="X56" i="7"/>
  <c r="X59" i="7" s="1"/>
  <c r="W59" i="7" s="1"/>
  <c r="AD57" i="7"/>
  <c r="Z60" i="7"/>
  <c r="Z64" i="7"/>
  <c r="Q69" i="7"/>
  <c r="AD70" i="7"/>
  <c r="AI75" i="7"/>
  <c r="AB84" i="7"/>
  <c r="L95" i="7"/>
  <c r="AO95" i="7" s="1"/>
  <c r="AB71" i="7"/>
  <c r="AD71" i="7"/>
  <c r="AJ71" i="7" s="1"/>
  <c r="T59" i="7"/>
  <c r="V84" i="7"/>
  <c r="V87" i="7" s="1"/>
  <c r="AQ47" i="7"/>
  <c r="AE46" i="7"/>
  <c r="AK46" i="7" s="1"/>
  <c r="V48" i="7"/>
  <c r="V51" i="7" s="1"/>
  <c r="AQ51" i="7"/>
  <c r="Z56" i="7"/>
  <c r="AE57" i="7"/>
  <c r="AK57" i="7" s="1"/>
  <c r="Z66" i="7"/>
  <c r="Q68" i="7"/>
  <c r="T69" i="7"/>
  <c r="O77" i="7"/>
  <c r="AD84" i="7"/>
  <c r="O92" i="7"/>
  <c r="AD63" i="7"/>
  <c r="AJ63" i="7" s="1"/>
  <c r="AQ91" i="7"/>
  <c r="T45" i="7"/>
  <c r="T47" i="7" s="1"/>
  <c r="O50" i="7"/>
  <c r="AD56" i="7"/>
  <c r="AD59" i="7" s="1"/>
  <c r="AJ59" i="7" s="1"/>
  <c r="AI67" i="7"/>
  <c r="V68" i="7"/>
  <c r="V71" i="7" s="1"/>
  <c r="U71" i="7" s="1"/>
  <c r="X69" i="7"/>
  <c r="AG84" i="7"/>
  <c r="AE84" i="7" s="1"/>
  <c r="AK84" i="7" s="1"/>
  <c r="O94" i="7"/>
  <c r="AB59" i="7"/>
  <c r="V45" i="7"/>
  <c r="Q50" i="7"/>
  <c r="AI87" i="7"/>
  <c r="Q94" i="7"/>
  <c r="X45" i="7"/>
  <c r="T50" i="7"/>
  <c r="AP63" i="7"/>
  <c r="T62" i="7"/>
  <c r="AH63" i="7"/>
  <c r="AP67" i="7"/>
  <c r="Z68" i="7"/>
  <c r="Z71" i="7" s="1"/>
  <c r="X75" i="7"/>
  <c r="Y71" i="7"/>
  <c r="V81" i="7"/>
  <c r="AB81" i="7"/>
  <c r="X81" i="7"/>
  <c r="T81" i="7"/>
  <c r="O66" i="7"/>
  <c r="T60" i="7"/>
  <c r="Q60" i="7"/>
  <c r="O67" i="7"/>
  <c r="T66" i="7"/>
  <c r="AP83" i="7"/>
  <c r="V56" i="7"/>
  <c r="V60" i="7"/>
  <c r="M63" i="7"/>
  <c r="AF63" i="7"/>
  <c r="X66" i="7"/>
  <c r="X70" i="7"/>
  <c r="X71" i="7" s="1"/>
  <c r="W71" i="7" s="1"/>
  <c r="AI79" i="7"/>
  <c r="Z84" i="7"/>
  <c r="Z85" i="7"/>
  <c r="AP91" i="7"/>
  <c r="X93" i="7"/>
  <c r="X95" i="7" s="1"/>
  <c r="O81" i="7"/>
  <c r="M91" i="7"/>
  <c r="AB93" i="7"/>
  <c r="AB95" i="7" s="1"/>
  <c r="P71" i="7"/>
  <c r="M83" i="7"/>
  <c r="AD80" i="7"/>
  <c r="Z80" i="7"/>
  <c r="X80" i="7"/>
  <c r="V80" i="7"/>
  <c r="AG70" i="7"/>
  <c r="O80" i="7"/>
  <c r="AD81" i="7"/>
  <c r="Z89" i="7"/>
  <c r="AG56" i="7"/>
  <c r="AG60" i="7"/>
  <c r="O78" i="7"/>
  <c r="O79" i="7" s="1"/>
  <c r="Q80" i="7"/>
  <c r="Q83" i="7" s="1"/>
  <c r="T88" i="7"/>
  <c r="T91" i="7" s="1"/>
  <c r="Z88" i="7"/>
  <c r="V88" i="7"/>
  <c r="Q88" i="7"/>
  <c r="AI95" i="7"/>
  <c r="Q89" i="7"/>
  <c r="X89" i="7"/>
  <c r="T89" i="7"/>
  <c r="O89" i="7"/>
  <c r="O91" i="7" s="1"/>
  <c r="Z81" i="7"/>
  <c r="Q78" i="7"/>
  <c r="AG81" i="7"/>
  <c r="AE81" i="7" s="1"/>
  <c r="AK81" i="7" s="1"/>
  <c r="AD89" i="7"/>
  <c r="AD91" i="7" s="1"/>
  <c r="AJ91" i="7" s="1"/>
  <c r="T76" i="7"/>
  <c r="T78" i="7"/>
  <c r="AB80" i="7"/>
  <c r="T80" i="7"/>
  <c r="X74" i="7"/>
  <c r="AD74" i="7"/>
  <c r="Z74" i="7"/>
  <c r="V76" i="7"/>
  <c r="V78" i="7"/>
  <c r="L79" i="7"/>
  <c r="AO79" i="7" s="1"/>
  <c r="AF79" i="7"/>
  <c r="AB88" i="7"/>
  <c r="AG89" i="7"/>
  <c r="AG91" i="7" s="1"/>
  <c r="AD94" i="7"/>
  <c r="AE94" i="7"/>
  <c r="AK94" i="7" s="1"/>
  <c r="AB94" i="7"/>
  <c r="Q81" i="7"/>
  <c r="V89" i="7"/>
  <c r="AF75" i="7"/>
  <c r="L75" i="7"/>
  <c r="AO75" i="7" s="1"/>
  <c r="AH75" i="7"/>
  <c r="X78" i="7"/>
  <c r="X79" i="7" s="1"/>
  <c r="M79" i="7"/>
  <c r="AG80" i="7"/>
  <c r="AG83" i="7" s="1"/>
  <c r="AG86" i="7"/>
  <c r="AE86" i="7" s="1"/>
  <c r="AK86" i="7" s="1"/>
  <c r="AH95" i="7"/>
  <c r="AE73" i="7"/>
  <c r="AK73" i="7" s="1"/>
  <c r="AB73" i="7"/>
  <c r="Z73" i="7"/>
  <c r="Z75" i="7" s="1"/>
  <c r="AF87" i="7"/>
  <c r="AE65" i="7"/>
  <c r="AK65" i="7" s="1"/>
  <c r="AD65" i="7"/>
  <c r="AD67" i="7" s="1"/>
  <c r="AJ67" i="7" s="1"/>
  <c r="O70" i="7"/>
  <c r="O71" i="7" s="1"/>
  <c r="N71" i="7" s="1"/>
  <c r="O73" i="7"/>
  <c r="O75" i="7" s="1"/>
  <c r="AB78" i="7"/>
  <c r="AB79" i="7" s="1"/>
  <c r="L87" i="7"/>
  <c r="AO87" i="7" s="1"/>
  <c r="O93" i="7"/>
  <c r="M95" i="7"/>
  <c r="AF55" i="7"/>
  <c r="O56" i="7"/>
  <c r="O59" i="7" s="1"/>
  <c r="N59" i="7" s="1"/>
  <c r="AG58" i="7"/>
  <c r="AE58" i="7"/>
  <c r="AK58" i="7" s="1"/>
  <c r="Q61" i="7"/>
  <c r="O61" i="7"/>
  <c r="AG64" i="7"/>
  <c r="AG67" i="7" s="1"/>
  <c r="AE64" i="7"/>
  <c r="AK64" i="7" s="1"/>
  <c r="O65" i="7"/>
  <c r="Q70" i="7"/>
  <c r="Q71" i="7" s="1"/>
  <c r="AG72" i="7"/>
  <c r="M75" i="7"/>
  <c r="AD72" i="7"/>
  <c r="AD75" i="7" s="1"/>
  <c r="AJ75" i="7" s="1"/>
  <c r="AB72" i="7"/>
  <c r="Q73" i="7"/>
  <c r="V74" i="7"/>
  <c r="AD76" i="7"/>
  <c r="AD78" i="7"/>
  <c r="T84" i="7"/>
  <c r="T85" i="7"/>
  <c r="T86" i="7"/>
  <c r="M87" i="7"/>
  <c r="AG92" i="7"/>
  <c r="AE92" i="7"/>
  <c r="AK92" i="7" s="1"/>
  <c r="V94" i="7"/>
  <c r="AD66" i="7"/>
  <c r="AB66" i="7"/>
  <c r="AB67" i="7" s="1"/>
  <c r="AA71" i="7"/>
  <c r="AG93" i="7"/>
  <c r="AE93" i="7" s="1"/>
  <c r="AK93" i="7" s="1"/>
  <c r="AD93" i="7"/>
  <c r="AA59" i="7"/>
  <c r="Q56" i="7"/>
  <c r="Q65" i="7"/>
  <c r="T70" i="7"/>
  <c r="T71" i="7" s="1"/>
  <c r="R71" i="7" s="1"/>
  <c r="T73" i="7"/>
  <c r="T75" i="7" s="1"/>
  <c r="AE78" i="7"/>
  <c r="AK78" i="7" s="1"/>
  <c r="Z82" i="7"/>
  <c r="V82" i="7"/>
  <c r="T82" i="7"/>
  <c r="Q82" i="7"/>
  <c r="O95" i="7"/>
  <c r="T93" i="7"/>
  <c r="T95" i="7" s="1"/>
  <c r="Q57" i="7"/>
  <c r="Q58" i="7"/>
  <c r="O60" i="7"/>
  <c r="V61" i="7"/>
  <c r="L63" i="7"/>
  <c r="AO63" i="7" s="1"/>
  <c r="Q64" i="7"/>
  <c r="T65" i="7"/>
  <c r="V66" i="7"/>
  <c r="V67" i="7" s="1"/>
  <c r="M67" i="7"/>
  <c r="AH67" i="7"/>
  <c r="Q72" i="7"/>
  <c r="V73" i="7"/>
  <c r="AE74" i="7"/>
  <c r="AK74" i="7" s="1"/>
  <c r="AG76" i="7"/>
  <c r="AQ83" i="7"/>
  <c r="O82" i="7"/>
  <c r="X85" i="7"/>
  <c r="X86" i="7"/>
  <c r="AN87" i="7"/>
  <c r="Q92" i="7"/>
  <c r="Q95" i="7" s="1"/>
  <c r="V93" i="7"/>
  <c r="V95" i="7" s="1"/>
  <c r="Z94" i="7"/>
  <c r="Z95" i="7" s="1"/>
  <c r="AN95" i="7"/>
  <c r="Q90" i="7"/>
  <c r="V90" i="7"/>
  <c r="AG50" i="7"/>
  <c r="AE50" i="7" s="1"/>
  <c r="AK50" i="7" s="1"/>
  <c r="AH51" i="7"/>
  <c r="T52" i="7"/>
  <c r="Q53" i="7"/>
  <c r="Q55" i="7" s="1"/>
  <c r="P55" i="7" s="1"/>
  <c r="O54" i="7"/>
  <c r="V52" i="7"/>
  <c r="V55" i="7" s="1"/>
  <c r="T53" i="7"/>
  <c r="Q54" i="7"/>
  <c r="AB44" i="7"/>
  <c r="AB47" i="7" s="1"/>
  <c r="Z45" i="7"/>
  <c r="Z47" i="7" s="1"/>
  <c r="X46" i="7"/>
  <c r="X47" i="7" s="1"/>
  <c r="L47" i="7"/>
  <c r="AO47" i="7" s="1"/>
  <c r="X52" i="7"/>
  <c r="V53" i="7"/>
  <c r="T54" i="7"/>
  <c r="Z52" i="7"/>
  <c r="X53" i="7"/>
  <c r="V54" i="7"/>
  <c r="AB52" i="7"/>
  <c r="Z53" i="7"/>
  <c r="X54" i="7"/>
  <c r="AD44" i="7"/>
  <c r="AB45" i="7"/>
  <c r="M47" i="7"/>
  <c r="AE44" i="7"/>
  <c r="AK44" i="7" s="1"/>
  <c r="AD45" i="7"/>
  <c r="AG44" i="7"/>
  <c r="AG47" i="7" s="1"/>
  <c r="AE45" i="7"/>
  <c r="AK45" i="7" s="1"/>
  <c r="AD46" i="7"/>
  <c r="AF47" i="7"/>
  <c r="O48" i="7"/>
  <c r="AD52" i="7"/>
  <c r="AB53" i="7"/>
  <c r="Z54" i="7"/>
  <c r="Q48" i="7"/>
  <c r="Q51" i="7" s="1"/>
  <c r="O49" i="7"/>
  <c r="AN51" i="7"/>
  <c r="AD53" i="7"/>
  <c r="AB54" i="7"/>
  <c r="AH47" i="7"/>
  <c r="T48" i="7"/>
  <c r="T51" i="7" s="1"/>
  <c r="AG52" i="7"/>
  <c r="AE53" i="7"/>
  <c r="AK53" i="7" s="1"/>
  <c r="AD54" i="7"/>
  <c r="AG53" i="7"/>
  <c r="AE54" i="7"/>
  <c r="AK54" i="7" s="1"/>
  <c r="X48" i="7"/>
  <c r="Z48" i="7"/>
  <c r="AB48" i="7"/>
  <c r="AB51" i="7" s="1"/>
  <c r="Z49" i="7"/>
  <c r="X50" i="7"/>
  <c r="L51" i="7"/>
  <c r="AO51" i="7" s="1"/>
  <c r="O44" i="7"/>
  <c r="AD48" i="7"/>
  <c r="AD51" i="7" s="1"/>
  <c r="AJ51" i="7" s="1"/>
  <c r="M51" i="7"/>
  <c r="Q44" i="7"/>
  <c r="Q47" i="7" s="1"/>
  <c r="O45" i="7"/>
  <c r="AE48" i="7"/>
  <c r="AK48" i="7" s="1"/>
  <c r="O52" i="7"/>
  <c r="O55" i="7" s="1"/>
  <c r="AG15" i="8" l="1"/>
  <c r="AE12" i="8"/>
  <c r="W11" i="8"/>
  <c r="P11" i="8"/>
  <c r="AE11" i="8"/>
  <c r="AK11" i="8" s="1"/>
  <c r="N11" i="8"/>
  <c r="AA11" i="8"/>
  <c r="Y11" i="8"/>
  <c r="T11" i="8"/>
  <c r="R11" i="8" s="1"/>
  <c r="AD11" i="8"/>
  <c r="AJ11" i="8" s="1"/>
  <c r="AD15" i="8"/>
  <c r="AE7" i="8"/>
  <c r="AK7" i="8" s="1"/>
  <c r="N7" i="8"/>
  <c r="AC7" i="8"/>
  <c r="AA7" i="8"/>
  <c r="U7" i="8"/>
  <c r="Y7" i="8"/>
  <c r="W7" i="8"/>
  <c r="P7" i="8"/>
  <c r="V11" i="8"/>
  <c r="U11" i="8" s="1"/>
  <c r="AT12" i="8"/>
  <c r="AT13" i="8" s="1"/>
  <c r="AT14" i="8" s="1"/>
  <c r="AU15" i="8" s="1"/>
  <c r="AU11" i="8"/>
  <c r="T7" i="8"/>
  <c r="R7" i="8" s="1"/>
  <c r="U119" i="7"/>
  <c r="P119" i="7"/>
  <c r="AE119" i="7"/>
  <c r="AK119" i="7" s="1"/>
  <c r="N119" i="7"/>
  <c r="AA119" i="7"/>
  <c r="W119" i="7"/>
  <c r="Z119" i="7"/>
  <c r="Z128" i="7" s="1"/>
  <c r="AT120" i="7"/>
  <c r="AT121" i="7" s="1"/>
  <c r="AT122" i="7" s="1"/>
  <c r="AU119" i="7"/>
  <c r="AB127" i="7"/>
  <c r="AB128" i="7" s="1"/>
  <c r="AA128" i="7" s="1"/>
  <c r="O115" i="7"/>
  <c r="N115" i="7" s="1"/>
  <c r="T127" i="7"/>
  <c r="T128" i="7" s="1"/>
  <c r="R128" i="7" s="1"/>
  <c r="T119" i="7"/>
  <c r="R119" i="7" s="1"/>
  <c r="AE123" i="7"/>
  <c r="AK123" i="7" s="1"/>
  <c r="AE127" i="7"/>
  <c r="AK127" i="7" s="1"/>
  <c r="N127" i="7"/>
  <c r="U127" i="7"/>
  <c r="Y127" i="7"/>
  <c r="M128" i="7"/>
  <c r="X127" i="7"/>
  <c r="X128" i="7" s="1"/>
  <c r="W128" i="7" s="1"/>
  <c r="AG123" i="7"/>
  <c r="AG128" i="7" s="1"/>
  <c r="X119" i="7"/>
  <c r="AD119" i="7"/>
  <c r="AJ119" i="7" s="1"/>
  <c r="AD127" i="7"/>
  <c r="AC127" i="7" s="1"/>
  <c r="Q115" i="7"/>
  <c r="P115" i="7" s="1"/>
  <c r="AB119" i="7"/>
  <c r="Q127" i="7"/>
  <c r="P127" i="7" s="1"/>
  <c r="Q119" i="7"/>
  <c r="V111" i="7"/>
  <c r="U111" i="7" s="1"/>
  <c r="X111" i="7"/>
  <c r="W111" i="7" s="1"/>
  <c r="AE101" i="7"/>
  <c r="AK101" i="7" s="1"/>
  <c r="AK99" i="7"/>
  <c r="AD103" i="7"/>
  <c r="AJ103" i="7" s="1"/>
  <c r="T103" i="7"/>
  <c r="AT104" i="7"/>
  <c r="AT105" i="7" s="1"/>
  <c r="AT106" i="7" s="1"/>
  <c r="AU103" i="7"/>
  <c r="T111" i="7"/>
  <c r="Q111" i="7"/>
  <c r="V103" i="7"/>
  <c r="U103" i="7" s="1"/>
  <c r="AA111" i="7"/>
  <c r="Y111" i="7"/>
  <c r="P111" i="7"/>
  <c r="R111" i="7"/>
  <c r="AE111" i="7"/>
  <c r="AK111" i="7" s="1"/>
  <c r="AE103" i="7"/>
  <c r="AK103" i="7" s="1"/>
  <c r="N103" i="7"/>
  <c r="R103" i="7"/>
  <c r="AC103" i="7"/>
  <c r="AA103" i="7"/>
  <c r="Y103" i="7"/>
  <c r="P103" i="7"/>
  <c r="W103" i="7"/>
  <c r="O111" i="7"/>
  <c r="N111" i="7" s="1"/>
  <c r="AD111" i="7"/>
  <c r="AJ111" i="7" s="1"/>
  <c r="Y55" i="7"/>
  <c r="AE52" i="7"/>
  <c r="AK52" i="7" s="1"/>
  <c r="AG55" i="7"/>
  <c r="AD79" i="7"/>
  <c r="AJ79" i="7" s="1"/>
  <c r="AE80" i="7"/>
  <c r="AK80" i="7" s="1"/>
  <c r="T63" i="7"/>
  <c r="Q87" i="7"/>
  <c r="O47" i="7"/>
  <c r="AE55" i="7"/>
  <c r="AK55" i="7" s="1"/>
  <c r="N55" i="7"/>
  <c r="U55" i="7"/>
  <c r="R55" i="7"/>
  <c r="X87" i="7"/>
  <c r="W87" i="7" s="1"/>
  <c r="AD95" i="7"/>
  <c r="AJ95" i="7" s="1"/>
  <c r="AB75" i="7"/>
  <c r="AA75" i="7" s="1"/>
  <c r="Q67" i="7"/>
  <c r="T55" i="7"/>
  <c r="AD87" i="7"/>
  <c r="AJ87" i="7" s="1"/>
  <c r="AB87" i="7"/>
  <c r="AC59" i="7"/>
  <c r="AD55" i="7"/>
  <c r="AJ55" i="7" s="1"/>
  <c r="Z55" i="7"/>
  <c r="V75" i="7"/>
  <c r="AC71" i="7"/>
  <c r="AB91" i="7"/>
  <c r="Z67" i="7"/>
  <c r="Y67" i="7" s="1"/>
  <c r="AB55" i="7"/>
  <c r="AA55" i="7" s="1"/>
  <c r="X55" i="7"/>
  <c r="W55" i="7" s="1"/>
  <c r="AD83" i="7"/>
  <c r="AJ83" i="7" s="1"/>
  <c r="V63" i="7"/>
  <c r="U63" i="7" s="1"/>
  <c r="Z63" i="7"/>
  <c r="Y63" i="7" s="1"/>
  <c r="Z91" i="7"/>
  <c r="V59" i="7"/>
  <c r="U59" i="7" s="1"/>
  <c r="Z59" i="7"/>
  <c r="Y59" i="7" s="1"/>
  <c r="AC75" i="7"/>
  <c r="R75" i="7"/>
  <c r="N75" i="7"/>
  <c r="Y75" i="7"/>
  <c r="W75" i="7"/>
  <c r="U75" i="7"/>
  <c r="AE72" i="7"/>
  <c r="AK72" i="7" s="1"/>
  <c r="AG75" i="7"/>
  <c r="V79" i="7"/>
  <c r="U79" i="7" s="1"/>
  <c r="AE60" i="7"/>
  <c r="AK60" i="7" s="1"/>
  <c r="AG63" i="7"/>
  <c r="Q63" i="7"/>
  <c r="P63" i="7" s="1"/>
  <c r="AG59" i="7"/>
  <c r="AE56" i="7"/>
  <c r="Y91" i="7"/>
  <c r="AC91" i="7"/>
  <c r="AA91" i="7"/>
  <c r="U91" i="7"/>
  <c r="R91" i="7"/>
  <c r="W91" i="7"/>
  <c r="N91" i="7"/>
  <c r="AE67" i="7"/>
  <c r="AK67" i="7" s="1"/>
  <c r="N67" i="7"/>
  <c r="AC67" i="7"/>
  <c r="AA67" i="7"/>
  <c r="U67" i="7"/>
  <c r="W67" i="7"/>
  <c r="P67" i="7"/>
  <c r="AG95" i="7"/>
  <c r="Z87" i="7"/>
  <c r="T67" i="7"/>
  <c r="R67" i="7" s="1"/>
  <c r="U87" i="7"/>
  <c r="P87" i="7"/>
  <c r="N87" i="7"/>
  <c r="AE87" i="7"/>
  <c r="AK87" i="7" s="1"/>
  <c r="Y87" i="7"/>
  <c r="AC87" i="7"/>
  <c r="AA87" i="7"/>
  <c r="T83" i="7"/>
  <c r="O83" i="7"/>
  <c r="N83" i="7" s="1"/>
  <c r="R95" i="7"/>
  <c r="P95" i="7"/>
  <c r="N95" i="7"/>
  <c r="U95" i="7"/>
  <c r="AE95" i="7"/>
  <c r="AK95" i="7" s="1"/>
  <c r="Y95" i="7"/>
  <c r="AC95" i="7"/>
  <c r="AA95" i="7"/>
  <c r="W95" i="7"/>
  <c r="AG71" i="7"/>
  <c r="AE70" i="7"/>
  <c r="Q75" i="7"/>
  <c r="P75" i="7" s="1"/>
  <c r="AG87" i="7"/>
  <c r="AE89" i="7"/>
  <c r="AK89" i="7" s="1"/>
  <c r="V83" i="7"/>
  <c r="AE76" i="7"/>
  <c r="AK76" i="7" s="1"/>
  <c r="AG79" i="7"/>
  <c r="W79" i="7"/>
  <c r="P79" i="7"/>
  <c r="N79" i="7"/>
  <c r="AA79" i="7"/>
  <c r="AE79" i="7"/>
  <c r="AK79" i="7" s="1"/>
  <c r="AC79" i="7"/>
  <c r="Y79" i="7"/>
  <c r="T87" i="7"/>
  <c r="R87" i="7" s="1"/>
  <c r="Q91" i="7"/>
  <c r="P91" i="7" s="1"/>
  <c r="X83" i="7"/>
  <c r="W83" i="7" s="1"/>
  <c r="O63" i="7"/>
  <c r="N63" i="7" s="1"/>
  <c r="Q59" i="7"/>
  <c r="P59" i="7" s="1"/>
  <c r="AB83" i="7"/>
  <c r="AA83" i="7" s="1"/>
  <c r="V91" i="7"/>
  <c r="Z83" i="7"/>
  <c r="Y83" i="7" s="1"/>
  <c r="AA63" i="7"/>
  <c r="AC63" i="7"/>
  <c r="W63" i="7"/>
  <c r="R63" i="7"/>
  <c r="T79" i="7"/>
  <c r="R79" i="7" s="1"/>
  <c r="AE83" i="7"/>
  <c r="AK83" i="7" s="1"/>
  <c r="U83" i="7"/>
  <c r="R83" i="7"/>
  <c r="P83" i="7"/>
  <c r="Z51" i="7"/>
  <c r="Y51" i="7" s="1"/>
  <c r="AE51" i="7"/>
  <c r="AK51" i="7" s="1"/>
  <c r="AC51" i="7"/>
  <c r="AA51" i="7"/>
  <c r="W51" i="7"/>
  <c r="U51" i="7"/>
  <c r="R51" i="7"/>
  <c r="P51" i="7"/>
  <c r="Y47" i="7"/>
  <c r="W47" i="7"/>
  <c r="U47" i="7"/>
  <c r="R47" i="7"/>
  <c r="P47" i="7"/>
  <c r="AE47" i="7"/>
  <c r="AK47" i="7" s="1"/>
  <c r="N47" i="7"/>
  <c r="AA47" i="7"/>
  <c r="X51" i="7"/>
  <c r="AD47" i="7"/>
  <c r="AJ47" i="7" s="1"/>
  <c r="O51" i="7"/>
  <c r="N51" i="7" s="1"/>
  <c r="AG51" i="7"/>
  <c r="AK12" i="8" l="1"/>
  <c r="AE15" i="8"/>
  <c r="AK15" i="8" s="1"/>
  <c r="AJ15" i="8"/>
  <c r="AC15" i="8"/>
  <c r="AC11" i="8"/>
  <c r="AF128" i="7"/>
  <c r="AE128" i="7"/>
  <c r="AK128" i="7" s="1"/>
  <c r="L128" i="7"/>
  <c r="Y128" i="7"/>
  <c r="AU123" i="7"/>
  <c r="AT124" i="7"/>
  <c r="AT125" i="7" s="1"/>
  <c r="AT126" i="7" s="1"/>
  <c r="AU127" i="7" s="1"/>
  <c r="W127" i="7"/>
  <c r="AA127" i="7"/>
  <c r="R127" i="7"/>
  <c r="Y119" i="7"/>
  <c r="AC119" i="7"/>
  <c r="O128" i="7"/>
  <c r="N128" i="7" s="1"/>
  <c r="Q128" i="7"/>
  <c r="P128" i="7" s="1"/>
  <c r="U128" i="7"/>
  <c r="AJ127" i="7"/>
  <c r="AD128" i="7"/>
  <c r="AC128" i="7" s="1"/>
  <c r="AJ128" i="7" s="1"/>
  <c r="AC111" i="7"/>
  <c r="AT108" i="7"/>
  <c r="AT109" i="7" s="1"/>
  <c r="AT110" i="7" s="1"/>
  <c r="AU111" i="7" s="1"/>
  <c r="AU107" i="7"/>
  <c r="AE91" i="7"/>
  <c r="AK91" i="7" s="1"/>
  <c r="AC83" i="7"/>
  <c r="AC55" i="7"/>
  <c r="AK70" i="7"/>
  <c r="AE71" i="7"/>
  <c r="AK71" i="7" s="1"/>
  <c r="AE63" i="7"/>
  <c r="AK63" i="7" s="1"/>
  <c r="AE75" i="7"/>
  <c r="AK75" i="7" s="1"/>
  <c r="AK56" i="7"/>
  <c r="AE59" i="7"/>
  <c r="AK59" i="7" s="1"/>
  <c r="AC47" i="7"/>
  <c r="AL79" i="6" l="1"/>
  <c r="AV43" i="7" l="1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I31" i="6" l="1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V20" i="7"/>
  <c r="Q22" i="7"/>
  <c r="AE22" i="7"/>
  <c r="AK22" i="7" s="1"/>
  <c r="T24" i="7"/>
  <c r="AG26" i="7"/>
  <c r="AE26" i="7" s="1"/>
  <c r="AK26" i="7" s="1"/>
  <c r="X26" i="7"/>
  <c r="O26" i="7"/>
  <c r="V26" i="7"/>
  <c r="AD26" i="7"/>
  <c r="M31" i="7"/>
  <c r="AG28" i="7"/>
  <c r="AE28" i="7" s="1"/>
  <c r="AK28" i="7" s="1"/>
  <c r="X28" i="7"/>
  <c r="O28" i="7"/>
  <c r="AD28" i="7"/>
  <c r="Q28" i="7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M23" i="7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AD34" i="7"/>
  <c r="M39" i="7"/>
  <c r="AG36" i="7"/>
  <c r="AE36" i="7" s="1"/>
  <c r="AK36" i="7" s="1"/>
  <c r="X36" i="7"/>
  <c r="O36" i="7"/>
  <c r="AD36" i="7"/>
  <c r="Q36" i="7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V35" i="7" l="1"/>
  <c r="AD19" i="7"/>
  <c r="AJ19" i="7" s="1"/>
  <c r="T39" i="7"/>
  <c r="R39" i="7" s="1"/>
  <c r="T23" i="7"/>
  <c r="AB23" i="7"/>
  <c r="AA23" i="7" s="1"/>
  <c r="T27" i="7"/>
  <c r="R27" i="7" s="1"/>
  <c r="T19" i="7"/>
  <c r="AB39" i="7"/>
  <c r="AA39" i="7" s="1"/>
  <c r="AA43" i="7"/>
  <c r="AB35" i="7"/>
  <c r="AA35" i="7" s="1"/>
  <c r="T35" i="7"/>
  <c r="R35" i="7" s="1"/>
  <c r="AA31" i="7"/>
  <c r="Q27" i="7"/>
  <c r="P27" i="7" s="1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P19" i="7" s="1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R31" i="7" s="1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U31" i="7" s="1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N39" i="7" s="1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AE27" i="7"/>
  <c r="AK27" i="7" s="1"/>
  <c r="U39" i="7"/>
  <c r="Y39" i="7"/>
  <c r="AE39" i="7"/>
  <c r="AK39" i="7" s="1"/>
  <c r="U35" i="7"/>
  <c r="Y35" i="7"/>
  <c r="AE35" i="7"/>
  <c r="AK35" i="7" s="1"/>
  <c r="AC19" i="7"/>
  <c r="U19" i="7"/>
  <c r="AE19" i="7"/>
  <c r="AK19" i="7" s="1"/>
  <c r="Y19" i="7"/>
  <c r="R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AE31" i="7"/>
  <c r="AK31" i="7" s="1"/>
  <c r="N31" i="7"/>
  <c r="P31" i="7"/>
  <c r="Y31" i="7"/>
  <c r="Q39" i="7"/>
  <c r="P39" i="7" s="1"/>
  <c r="AG39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C23" i="7" l="1"/>
  <c r="AC39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E128" i="6" l="1"/>
  <c r="AK128" i="6" s="1"/>
  <c r="AJ128" i="6"/>
  <c r="AT3" i="6" l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T24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T44" i="7" s="1"/>
  <c r="AT45" i="7" s="1"/>
  <c r="AT46" i="7" s="1"/>
  <c r="AT48" i="7" l="1"/>
  <c r="AT49" i="7" s="1"/>
  <c r="AT50" i="7" s="1"/>
  <c r="AU47" i="7"/>
  <c r="AU43" i="7"/>
  <c r="AT52" i="7" l="1"/>
  <c r="AT53" i="7" s="1"/>
  <c r="AT54" i="7" s="1"/>
  <c r="AU51" i="7"/>
  <c r="AU55" i="7" l="1"/>
  <c r="AT56" i="7"/>
  <c r="AT57" i="7" s="1"/>
  <c r="AT58" i="7" s="1"/>
  <c r="AT60" i="7" l="1"/>
  <c r="AT61" i="7" s="1"/>
  <c r="AT62" i="7" s="1"/>
  <c r="AU59" i="7"/>
  <c r="AU63" i="7" l="1"/>
  <c r="AT64" i="7"/>
  <c r="AT65" i="7" s="1"/>
  <c r="AT66" i="7" s="1"/>
  <c r="AT68" i="7" l="1"/>
  <c r="AT69" i="7" s="1"/>
  <c r="AT70" i="7" s="1"/>
  <c r="AU67" i="7"/>
  <c r="AT72" i="7" l="1"/>
  <c r="AT73" i="7" s="1"/>
  <c r="AT74" i="7" s="1"/>
  <c r="AU71" i="7"/>
  <c r="AU75" i="7" l="1"/>
  <c r="AT76" i="7"/>
  <c r="AT77" i="7" s="1"/>
  <c r="AT78" i="7" s="1"/>
  <c r="AU79" i="7" l="1"/>
  <c r="AT80" i="7"/>
  <c r="AT81" i="7" s="1"/>
  <c r="AT82" i="7" s="1"/>
  <c r="AT84" i="7" l="1"/>
  <c r="AT85" i="7" s="1"/>
  <c r="AT86" i="7" s="1"/>
  <c r="AU83" i="7"/>
  <c r="AU87" i="7" l="1"/>
  <c r="AT88" i="7"/>
  <c r="AT89" i="7" s="1"/>
  <c r="AT90" i="7" s="1"/>
  <c r="AU91" i="7" l="1"/>
  <c r="AT92" i="7"/>
  <c r="AT93" i="7" s="1"/>
  <c r="AT94" i="7" s="1"/>
  <c r="AU9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D3839058-164E-4BBA-9202-3676ACDF789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L116" authorId="0" shapeId="0" xr:uid="{B350F811-FFD3-457C-92BF-1C9810C6A8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- 73
ФП Larox - 66</t>
        </r>
      </text>
    </comment>
    <comment ref="AM116" authorId="0" shapeId="0" xr:uid="{25AD9B3C-260E-4DC5-9E71-AF9FB927C8E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L117" authorId="0" shapeId="0" xr:uid="{7B13DD25-0C67-4384-948D-B67922542B7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- 158т
ФП Larox - 26т</t>
        </r>
      </text>
    </comment>
    <comment ref="AM117" authorId="0" shapeId="0" xr:uid="{AE8BAC69-B544-466F-9BFA-E5CC1D18BCC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- 10,6</t>
        </r>
      </text>
    </comment>
  </commentList>
</comments>
</file>

<file path=xl/sharedStrings.xml><?xml version="1.0" encoding="utf-8"?>
<sst xmlns="http://schemas.openxmlformats.org/spreadsheetml/2006/main" count="514" uniqueCount="70">
  <si>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</si>
  <si>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</si>
  <si>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</si>
  <si>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</si>
  <si>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</si>
  <si>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</si>
  <si>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</si>
  <si>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</si>
  <si>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</si>
  <si>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</si>
  <si>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</si>
  <si>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</si>
  <si>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</si>
  <si>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</si>
  <si>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</si>
  <si>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</si>
  <si>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</si>
  <si>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</si>
  <si>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</si>
  <si>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</si>
  <si>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</si>
  <si>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</si>
  <si>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</si>
  <si>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</si>
  <si>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</si>
  <si>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</si>
  <si>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</si>
  <si>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</si>
  <si>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</si>
  <si>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</si>
  <si>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</si>
  <si>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</si>
  <si>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</si>
  <si>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</si>
  <si>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</si>
  <si>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</si>
  <si>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</si>
  <si>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</si>
  <si>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</si>
  <si>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</si>
  <si>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</si>
  <si>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</si>
  <si>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</si>
  <si>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</si>
  <si>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</si>
  <si>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</si>
  <si>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</si>
  <si>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</si>
  <si>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</si>
  <si>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</si>
  <si>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</si>
  <si>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</si>
  <si>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</si>
  <si>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</si>
  <si>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</si>
  <si>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</si>
  <si>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</si>
  <si>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</si>
  <si>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</si>
  <si>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</si>
  <si>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</si>
  <si>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</si>
  <si>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</si>
  <si>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</si>
  <si>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</si>
  <si>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</si>
  <si>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</si>
  <si>
    <t>Класа 
 +12,5мм.</t>
  </si>
  <si>
    <t>Смилане 
 класа         +0,20мм</t>
  </si>
  <si>
    <t>Меден 
концентра, автомобилна везна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</si>
</sst>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ULSE_Reports\MFC\Dispecheri\2025\Doklad_Dispecheri_2025.xlsx" TargetMode="External"/><Relationship Id="rId1" Type="http://schemas.openxmlformats.org/officeDocument/2006/relationships/externalLinkPath" Target="file:///W:\PULSE_Reports\MFC\Dispecheri\2025\Doklad_Dispecheri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Януари "/>
      <sheetName val="Февруари"/>
      <sheetName val="Март"/>
      <sheetName val="Април"/>
      <sheetName val="Май"/>
      <sheetName val="Юни"/>
      <sheetName val="Юли"/>
      <sheetName val="Август"/>
      <sheetName val="Септември"/>
      <sheetName val="Октомври"/>
      <sheetName val="Ноември"/>
      <sheetName val="Декември"/>
    </sheetNames>
    <sheetDataSet>
      <sheetData sheetId="0"/>
      <sheetData sheetId="1"/>
      <sheetData sheetId="2"/>
      <sheetData sheetId="3"/>
      <sheetData sheetId="4"/>
      <sheetData sheetId="5"/>
      <sheetData sheetId="6">
        <row r="127">
          <cell r="AU127">
            <v>1478.34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107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2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3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3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4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3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3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3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3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2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3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3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4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3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3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3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4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2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3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3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4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2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3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3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4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28"/>
  <sheetViews>
    <sheetView zoomScale="110" zoomScaleNormal="110" workbookViewId="0">
      <pane xSplit="3" ySplit="2" topLeftCell="D104" activePane="bottomRight" state="frozen"/>
      <selection pane="topRight" activeCell="D1" sqref="D1"/>
      <selection pane="bottomLeft" activeCell="A3" sqref="A3"/>
      <selection pane="bottomRight" activeCell="D122" sqref="D122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51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5">
        <v>2.8700000000000002E-3</v>
      </c>
      <c r="AB44" s="18">
        <f t="shared" ref="AB44:AB5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:AQ54" si="414">AL44*(1-AM44)*AO44</f>
        <v>35.542052000000005</v>
      </c>
      <c r="AR44" s="18">
        <v>1.6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53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6">
        <v>2.8800000000000002E-3</v>
      </c>
      <c r="AB45" s="18">
        <f t="shared" si="409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414"/>
        <v>34.5851775</v>
      </c>
      <c r="AR45" s="41">
        <v>1.55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180" t="s">
        <v>63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7">
        <v>2.6700000000000001E-3</v>
      </c>
      <c r="AB46" s="148">
        <f t="shared" si="409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414"/>
        <v>35.822962799999999</v>
      </c>
      <c r="AR46" s="17">
        <v>1.58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2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ref="AQ47:AQ51" si="445">SUM(AQ44:AQ46)</f>
        <v>105.9501923</v>
      </c>
      <c r="AR47" s="55"/>
      <c r="AS47" s="55">
        <f t="shared" ref="AS47" si="446">SUM(AS44:AS46)</f>
        <v>0</v>
      </c>
      <c r="AT47" s="102"/>
      <c r="AU47" s="103" t="e">
        <f>AT46</f>
        <v>#REF!</v>
      </c>
      <c r="AV47" s="50">
        <f t="shared" ref="AV47" si="447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8">M48*N48</f>
        <v>5553.8959999999997</v>
      </c>
      <c r="P48" s="13">
        <v>0.442</v>
      </c>
      <c r="Q48" s="24">
        <f t="shared" ref="Q48:Q50" si="449">M48*P48</f>
        <v>6528.7820000000002</v>
      </c>
      <c r="R48" s="15">
        <v>0.182</v>
      </c>
      <c r="S48" s="143">
        <v>0.21540000000000001</v>
      </c>
      <c r="T48" s="24">
        <f t="shared" ref="T48:T50" si="450">M48*R48</f>
        <v>2688.3220000000001</v>
      </c>
      <c r="U48" s="25">
        <v>0.23599999999999999</v>
      </c>
      <c r="V48" s="24">
        <f t="shared" ref="V48:V50" si="451">M48*U48</f>
        <v>3485.9559999999997</v>
      </c>
      <c r="W48" s="15">
        <v>0.51500000000000001</v>
      </c>
      <c r="X48" s="24">
        <f t="shared" ref="X48:X50" si="452">M48*W48</f>
        <v>7607.0650000000005</v>
      </c>
      <c r="Y48" s="15">
        <v>0.43</v>
      </c>
      <c r="Z48" s="24">
        <f t="shared" ref="Z48:Z50" si="453">Y48*M48</f>
        <v>6351.53</v>
      </c>
      <c r="AA48" s="145">
        <v>2.8600000000000001E-3</v>
      </c>
      <c r="AB48" s="18">
        <f t="shared" ref="AB48" si="454">M48*AA48</f>
        <v>42.245060000000002</v>
      </c>
      <c r="AC48" s="16">
        <v>2.6199999999999999E-3</v>
      </c>
      <c r="AD48" s="17">
        <f t="shared" ref="AD48:AD50" si="455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6">AF48*M48</f>
        <v>5.9084000000000003</v>
      </c>
      <c r="AH48" s="114">
        <v>0.21249999999999999</v>
      </c>
      <c r="AI48" s="29">
        <f t="shared" ref="AI48:AI50" si="457">AL48*(1-AM48)*AH48</f>
        <v>35.463700000000003</v>
      </c>
      <c r="AJ48" s="27">
        <f t="shared" ref="AJ48:AJ50" si="458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9">AL48*(1-AM48)*AO48</f>
        <v>36.498405600000005</v>
      </c>
      <c r="AR48" s="18">
        <v>1.55</v>
      </c>
      <c r="AS48" s="18"/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10" t="s">
        <v>49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8"/>
        <v>6729.8559999999998</v>
      </c>
      <c r="P49" s="35">
        <v>0.48299999999999998</v>
      </c>
      <c r="Q49" s="24">
        <f t="shared" si="449"/>
        <v>7255.6260000000002</v>
      </c>
      <c r="R49" s="38">
        <v>6.9000000000000006E-2</v>
      </c>
      <c r="S49" s="134">
        <v>0.21970000000000001</v>
      </c>
      <c r="T49" s="24">
        <f t="shared" si="450"/>
        <v>1036.518</v>
      </c>
      <c r="U49" s="27">
        <v>0.23599999999999999</v>
      </c>
      <c r="V49" s="24">
        <f t="shared" si="451"/>
        <v>3545.192</v>
      </c>
      <c r="W49" s="38">
        <v>0.51300000000000001</v>
      </c>
      <c r="X49" s="24">
        <f t="shared" si="452"/>
        <v>7706.2860000000001</v>
      </c>
      <c r="Y49" s="38">
        <v>0.42</v>
      </c>
      <c r="Z49" s="24">
        <f t="shared" si="453"/>
        <v>6309.24</v>
      </c>
      <c r="AA49" s="146">
        <v>2.7499999999999998E-3</v>
      </c>
      <c r="AB49" s="18">
        <f t="shared" si="409"/>
        <v>41.310499999999998</v>
      </c>
      <c r="AC49" s="39">
        <v>2.66E-3</v>
      </c>
      <c r="AD49" s="17">
        <f t="shared" si="455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6"/>
        <v>5.8585799999999999</v>
      </c>
      <c r="AH49" s="27">
        <v>0.21729999999999999</v>
      </c>
      <c r="AI49" s="40">
        <f t="shared" si="457"/>
        <v>34.293851400000001</v>
      </c>
      <c r="AJ49" s="27">
        <f t="shared" si="458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414"/>
        <v>34.940905200000003</v>
      </c>
      <c r="AR49" s="41">
        <v>1.58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180" t="s">
        <v>63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8"/>
        <v>6111.9690000000001</v>
      </c>
      <c r="P50" s="38">
        <v>0.46300000000000002</v>
      </c>
      <c r="Q50" s="24">
        <f t="shared" si="449"/>
        <v>6786.1910000000007</v>
      </c>
      <c r="R50" s="38">
        <v>0.12</v>
      </c>
      <c r="S50" s="134">
        <v>0.20530000000000001</v>
      </c>
      <c r="T50" s="24">
        <f t="shared" si="450"/>
        <v>1758.84</v>
      </c>
      <c r="U50" s="27">
        <v>0.215</v>
      </c>
      <c r="V50" s="24">
        <f t="shared" si="451"/>
        <v>3151.2550000000001</v>
      </c>
      <c r="W50" s="38">
        <v>0.52700000000000002</v>
      </c>
      <c r="X50" s="24">
        <f t="shared" si="452"/>
        <v>7724.2390000000005</v>
      </c>
      <c r="Y50" s="38">
        <v>0.43</v>
      </c>
      <c r="Z50" s="24">
        <f t="shared" si="453"/>
        <v>6302.51</v>
      </c>
      <c r="AA50" s="147">
        <v>2.6199999999999999E-3</v>
      </c>
      <c r="AB50" s="148">
        <f t="shared" si="409"/>
        <v>38.401339999999998</v>
      </c>
      <c r="AC50" s="46">
        <v>2.5300000000000001E-3</v>
      </c>
      <c r="AD50" s="17">
        <f t="shared" si="455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6"/>
        <v>5.4230900000000002</v>
      </c>
      <c r="AH50" s="27">
        <v>0.217</v>
      </c>
      <c r="AI50" s="40">
        <f t="shared" si="457"/>
        <v>34.831104000000003</v>
      </c>
      <c r="AJ50" s="27">
        <f t="shared" si="458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414"/>
        <v>33.723571200000002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60">SUM(D48:D50)</f>
        <v>38967</v>
      </c>
      <c r="E51" s="50"/>
      <c r="F51" s="50">
        <f t="shared" ref="F51" si="461">SUM(F48:F50)</f>
        <v>50652</v>
      </c>
      <c r="G51" s="51"/>
      <c r="H51" s="51"/>
      <c r="I51" s="50">
        <f t="shared" ref="I51:K51" si="462">SUM(I48:I50)</f>
        <v>49645</v>
      </c>
      <c r="J51" s="51"/>
      <c r="K51" s="50">
        <f t="shared" si="462"/>
        <v>47456</v>
      </c>
      <c r="L51" s="20">
        <f t="shared" ref="L51" si="463">IF(K51&gt;0,(K48*L48+K49*L49+K50*L50)/K51,0)</f>
        <v>6.3339409136884697E-2</v>
      </c>
      <c r="M51" s="51">
        <f t="shared" ref="M51" si="464">M48+M49+M50</f>
        <v>44450</v>
      </c>
      <c r="N51" s="52">
        <f t="shared" ref="N51" si="465">IF(M51&gt;0,O51/M51,0)</f>
        <v>0.41385199100112491</v>
      </c>
      <c r="O51" s="53">
        <f t="shared" ref="O51" si="466">O48+O49+O50</f>
        <v>18395.721000000001</v>
      </c>
      <c r="P51" s="20">
        <f t="shared" ref="P51" si="467">IF(M51&gt;0,Q51/M51,0)</f>
        <v>0.4627806299212599</v>
      </c>
      <c r="Q51" s="53">
        <f t="shared" ref="Q51" si="468">Q48+Q49+Q50</f>
        <v>20570.599000000002</v>
      </c>
      <c r="R51" s="20">
        <f t="shared" ref="R51" si="469">IF(M51&gt;0,T51/M51,0)</f>
        <v>0.1233673790776153</v>
      </c>
      <c r="S51" s="136"/>
      <c r="T51" s="53">
        <f t="shared" ref="T51" si="470">T48+T49+T50</f>
        <v>5483.68</v>
      </c>
      <c r="U51" s="20">
        <f t="shared" ref="U51" si="471">IF(M51&gt;0,V51/M51,0)</f>
        <v>0.22907543307086611</v>
      </c>
      <c r="V51" s="53">
        <f t="shared" ref="V51" si="472">V48+V49+V50</f>
        <v>10182.402999999998</v>
      </c>
      <c r="W51" s="20">
        <f t="shared" ref="W51" si="473">IF(M51&gt;0,X51/M51,0)</f>
        <v>0.51828098987626547</v>
      </c>
      <c r="X51" s="53">
        <f t="shared" ref="X51" si="474">X48+X49+X50</f>
        <v>23037.59</v>
      </c>
      <c r="Y51" s="20">
        <f t="shared" ref="Y51" si="475">IF(M51&gt;0,Z51/M51,0)</f>
        <v>0.42662047244094486</v>
      </c>
      <c r="Z51" s="53">
        <f t="shared" ref="Z51" si="476">Z48+Z49+Z50</f>
        <v>18963.28</v>
      </c>
      <c r="AA51" s="152">
        <f t="shared" ref="AA51" si="477">IF(M51&gt;0,AB51/M51,0)</f>
        <v>2.7436872890888638E-3</v>
      </c>
      <c r="AB51" s="55">
        <f t="shared" ref="AB51" si="478">SUM(AB48:AB50)</f>
        <v>121.95689999999999</v>
      </c>
      <c r="AC51" s="54">
        <f t="shared" ref="AC51" si="479">IF(M51&gt;0,AD51/M51,0)</f>
        <v>2.603841394825647E-3</v>
      </c>
      <c r="AD51" s="55">
        <f t="shared" ref="AD51" si="480">SUM(AD48:AD50)</f>
        <v>115.74075000000001</v>
      </c>
      <c r="AE51" s="54">
        <f t="shared" ref="AE51" si="481">IF(M51&gt;0,(AE48*M48+AE49*M49+AE50*M50)/M51,0)</f>
        <v>2.8216499032620926E-3</v>
      </c>
      <c r="AF51" s="54">
        <f t="shared" ref="AF51" si="482">IF(K51&gt;0,(K48*AF48+K49*AF49+K50*AF50)/K51,0)</f>
        <v>3.8676858563722183E-4</v>
      </c>
      <c r="AG51" s="51">
        <f t="shared" ref="AG51" si="483">SUM(AG48:AG50)</f>
        <v>17.190069999999999</v>
      </c>
      <c r="AH51" s="52">
        <f t="shared" ref="AH51" si="484">IF(K51&gt;0,(K48*AH48+K49*AH49+K50*AH50)/K51,0)</f>
        <v>0.21559481835805799</v>
      </c>
      <c r="AI51" s="57">
        <f t="shared" ref="AI51" si="485">SUM(AI48:AI50)</f>
        <v>104.58865540000002</v>
      </c>
      <c r="AJ51" s="52">
        <f t="shared" ref="AJ51" si="486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7">SUM(AL48:AL50)</f>
        <v>534</v>
      </c>
      <c r="AM51" s="20">
        <f t="shared" ref="AM51" si="488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9">SUM(AP48:AP50)</f>
        <v>108.23226819999999</v>
      </c>
      <c r="AQ51" s="137">
        <f t="shared" si="445"/>
        <v>105.16288200000002</v>
      </c>
      <c r="AR51" s="55"/>
      <c r="AS51" s="55">
        <f t="shared" ref="AS51" si="490">SUM(AS48:AS50)</f>
        <v>0</v>
      </c>
      <c r="AT51" s="102"/>
      <c r="AU51" s="103" t="e">
        <f>AT50</f>
        <v>#REF!</v>
      </c>
      <c r="AV51" s="50">
        <f t="shared" ref="AV51" si="4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B52" s="22">
        <v>1</v>
      </c>
      <c r="C52" s="10" t="s">
        <v>50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2">M52*N52</f>
        <v>5798.4000000000005</v>
      </c>
      <c r="P52" s="13">
        <v>0.41499999999999998</v>
      </c>
      <c r="Q52" s="24">
        <f t="shared" ref="Q52:Q54" si="493">M52*P52</f>
        <v>6015.84</v>
      </c>
      <c r="R52" s="15">
        <v>0.185</v>
      </c>
      <c r="S52" s="143">
        <v>0.19919999999999999</v>
      </c>
      <c r="T52" s="24">
        <f t="shared" ref="T52:T54" si="494">M52*R52</f>
        <v>2681.7599999999998</v>
      </c>
      <c r="U52" s="25">
        <v>0.20799999999999999</v>
      </c>
      <c r="V52" s="24">
        <f t="shared" ref="V52:V54" si="495">M52*U52</f>
        <v>3015.1679999999997</v>
      </c>
      <c r="W52" s="15">
        <v>0.52500000000000002</v>
      </c>
      <c r="X52" s="24">
        <f t="shared" ref="X52:X54" si="496">M52*W52</f>
        <v>7610.4000000000005</v>
      </c>
      <c r="Y52" s="15">
        <v>0.42</v>
      </c>
      <c r="Z52" s="24">
        <f t="shared" ref="Z52:Z54" si="497">Y52*M52</f>
        <v>6088.32</v>
      </c>
      <c r="AA52" s="145">
        <v>2.5600000000000002E-3</v>
      </c>
      <c r="AB52" s="18">
        <f t="shared" ref="AB52" si="498">M52*AA52</f>
        <v>37.109760000000001</v>
      </c>
      <c r="AC52" s="16">
        <v>2.5300000000000001E-3</v>
      </c>
      <c r="AD52" s="17">
        <f t="shared" ref="AD52:AD54" si="499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500">AF52*M52</f>
        <v>5.0735999999999999</v>
      </c>
      <c r="AH52" s="114">
        <v>0.20949999999999999</v>
      </c>
      <c r="AI52" s="29">
        <f t="shared" ref="AI52:AI54" si="501">AL52*(1-AM52)*AH52</f>
        <v>36.190286999999998</v>
      </c>
      <c r="AJ52" s="27">
        <f t="shared" ref="AJ52:AJ54" si="502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3">AL52*(1-AM52)*AO52</f>
        <v>37.226762999999998</v>
      </c>
      <c r="AR52" s="18">
        <v>1.58</v>
      </c>
      <c r="AS52" s="18"/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B53" s="32">
        <v>2</v>
      </c>
      <c r="C53" s="10" t="s">
        <v>49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2"/>
        <v>5931.152</v>
      </c>
      <c r="P53" s="35">
        <v>0.33</v>
      </c>
      <c r="Q53" s="24">
        <f t="shared" si="493"/>
        <v>4750.68</v>
      </c>
      <c r="R53" s="38">
        <v>0.25800000000000001</v>
      </c>
      <c r="S53" s="134">
        <v>0.1978</v>
      </c>
      <c r="T53" s="24">
        <f t="shared" si="494"/>
        <v>3714.1680000000001</v>
      </c>
      <c r="U53" s="27">
        <v>0.20899999999999999</v>
      </c>
      <c r="V53" s="24">
        <f t="shared" si="495"/>
        <v>3008.7639999999997</v>
      </c>
      <c r="W53" s="38">
        <v>0.52600000000000002</v>
      </c>
      <c r="X53" s="24">
        <f t="shared" si="496"/>
        <v>7572.2960000000003</v>
      </c>
      <c r="Y53" s="38">
        <v>0.42</v>
      </c>
      <c r="Z53" s="24">
        <f t="shared" si="497"/>
        <v>6046.32</v>
      </c>
      <c r="AA53" s="146"/>
      <c r="AB53" s="18">
        <f t="shared" si="409"/>
        <v>0</v>
      </c>
      <c r="AC53" s="39">
        <v>2.5799999999999998E-3</v>
      </c>
      <c r="AD53" s="17">
        <f t="shared" si="499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500"/>
        <v>5.0385999999999997</v>
      </c>
      <c r="AH53" s="27">
        <v>0.20910000000000001</v>
      </c>
      <c r="AI53" s="40">
        <f t="shared" si="501"/>
        <v>34.172585699999999</v>
      </c>
      <c r="AJ53" s="27">
        <f t="shared" si="502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/>
      <c r="AP53" s="40">
        <f>AL53*(1-AM53)*AN53</f>
        <v>34.3523554</v>
      </c>
      <c r="AQ53" s="133">
        <f t="shared" si="414"/>
        <v>0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B54" s="32">
        <v>3</v>
      </c>
      <c r="C54" s="180" t="s">
        <v>63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2"/>
        <v>5510.9870000000001</v>
      </c>
      <c r="P54" s="38">
        <v>0.41299999999999998</v>
      </c>
      <c r="Q54" s="24">
        <f t="shared" si="493"/>
        <v>5942.6569999999992</v>
      </c>
      <c r="R54" s="38">
        <v>0.20399999999999999</v>
      </c>
      <c r="S54" s="134">
        <v>0.19750000000000001</v>
      </c>
      <c r="T54" s="24">
        <f t="shared" si="494"/>
        <v>2935.3559999999998</v>
      </c>
      <c r="U54" s="27"/>
      <c r="V54" s="24">
        <f t="shared" si="495"/>
        <v>0</v>
      </c>
      <c r="W54" s="38"/>
      <c r="X54" s="24">
        <f t="shared" si="496"/>
        <v>0</v>
      </c>
      <c r="Y54" s="38">
        <v>0.4</v>
      </c>
      <c r="Z54" s="24">
        <f t="shared" si="497"/>
        <v>5755.6</v>
      </c>
      <c r="AA54" s="147"/>
      <c r="AB54" s="148">
        <f t="shared" si="409"/>
        <v>0</v>
      </c>
      <c r="AC54" s="46">
        <v>2.4399999999999999E-3</v>
      </c>
      <c r="AD54" s="17">
        <f t="shared" si="499"/>
        <v>35.109159999999996</v>
      </c>
      <c r="AE54" s="26">
        <f>IF(M54&gt;0,(AG54+AP54)/M54,0)</f>
        <v>3.5E-4</v>
      </c>
      <c r="AF54" s="46">
        <v>3.5E-4</v>
      </c>
      <c r="AG54" s="36">
        <f t="shared" si="500"/>
        <v>5.0361500000000001</v>
      </c>
      <c r="AH54" s="27">
        <v>0.22040000000000001</v>
      </c>
      <c r="AI54" s="40">
        <f t="shared" si="501"/>
        <v>35.621929600000001</v>
      </c>
      <c r="AJ54" s="27">
        <f t="shared" si="502"/>
        <v>0.85791977233192152</v>
      </c>
      <c r="AK54" s="28">
        <f t="shared" si="6"/>
        <v>0</v>
      </c>
      <c r="AL54" s="42">
        <v>178</v>
      </c>
      <c r="AM54" s="38">
        <v>9.1999999999999998E-2</v>
      </c>
      <c r="AN54" s="27"/>
      <c r="AO54" s="134"/>
      <c r="AP54" s="40">
        <f>AL54*(1-AM54)*AN54</f>
        <v>0</v>
      </c>
      <c r="AQ54" s="135">
        <f t="shared" si="414"/>
        <v>0</v>
      </c>
      <c r="AR54" s="17">
        <v>1.55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78"/>
      <c r="B55" s="48" t="s">
        <v>35</v>
      </c>
      <c r="C55" s="49"/>
      <c r="D55" s="50">
        <f t="shared" ref="D55" si="504">SUM(D52:D54)</f>
        <v>48298</v>
      </c>
      <c r="E55" s="50"/>
      <c r="F55" s="50">
        <f t="shared" ref="F55" si="505">SUM(F52:F54)</f>
        <v>47466</v>
      </c>
      <c r="G55" s="51"/>
      <c r="H55" s="51"/>
      <c r="I55" s="50">
        <f t="shared" ref="I55:K55" si="506">SUM(I52:I54)</f>
        <v>46412</v>
      </c>
      <c r="J55" s="51"/>
      <c r="K55" s="50">
        <f t="shared" si="506"/>
        <v>46011</v>
      </c>
      <c r="L55" s="20">
        <f t="shared" ref="L55" si="507">IF(K55&gt;0,(K52*L52+K53*L53+K54*L54)/K55,0)</f>
        <v>5.9343504814066195E-2</v>
      </c>
      <c r="M55" s="51">
        <f t="shared" ref="M55" si="508">M52+M53+M54</f>
        <v>43281</v>
      </c>
      <c r="N55" s="52">
        <f t="shared" ref="N55" si="509">IF(M55&gt;0,O55/M55,0)</f>
        <v>0.39833966405582127</v>
      </c>
      <c r="O55" s="53">
        <f t="shared" ref="O55" si="510">O52+O53+O54</f>
        <v>17240.539000000001</v>
      </c>
      <c r="P55" s="20">
        <f t="shared" ref="P55" si="511">IF(M55&gt;0,Q55/M55,0)</f>
        <v>0.38606263718490791</v>
      </c>
      <c r="Q55" s="53">
        <f t="shared" ref="Q55" si="512">Q52+Q53+Q54</f>
        <v>16709.177</v>
      </c>
      <c r="R55" s="20">
        <f t="shared" ref="R55" si="513">IF(M55&gt;0,T55/M55,0)</f>
        <v>0.21559769875927082</v>
      </c>
      <c r="S55" s="136"/>
      <c r="T55" s="53">
        <f t="shared" ref="T55" si="514">T52+T53+T54</f>
        <v>9331.2839999999997</v>
      </c>
      <c r="U55" s="20">
        <f t="shared" ref="U55" si="515">IF(M55&gt;0,V55/M55,0)</f>
        <v>0.1391819042998082</v>
      </c>
      <c r="V55" s="53">
        <f t="shared" ref="V55" si="516">V52+V53+V54</f>
        <v>6023.9319999999989</v>
      </c>
      <c r="W55" s="20">
        <f t="shared" ref="W55" si="517">IF(M55&gt;0,X55/M55,0)</f>
        <v>0.35079355837434439</v>
      </c>
      <c r="X55" s="53">
        <f t="shared" ref="X55" si="518">X52+X53+X54</f>
        <v>15182.696</v>
      </c>
      <c r="Y55" s="20">
        <f t="shared" ref="Y55" si="519">IF(M55&gt;0,Z55/M55,0)</f>
        <v>0.41335089300154798</v>
      </c>
      <c r="Z55" s="53">
        <f t="shared" ref="Z55" si="520">Z52+Z53+Z54</f>
        <v>17890.239999999998</v>
      </c>
      <c r="AA55" s="152">
        <f t="shared" ref="AA55" si="521">IF(M55&gt;0,AB55/M55,0)</f>
        <v>8.5741456990365294E-4</v>
      </c>
      <c r="AB55" s="55">
        <f t="shared" ref="AB55" si="522">SUM(AB52:AB54)</f>
        <v>37.109760000000001</v>
      </c>
      <c r="AC55" s="54">
        <f t="shared" ref="AC55" si="523">IF(M55&gt;0,AD55/M55,0)</f>
        <v>2.5167098726924055E-3</v>
      </c>
      <c r="AD55" s="55">
        <f t="shared" ref="AD55" si="524">SUM(AD52:AD54)</f>
        <v>108.92572000000001</v>
      </c>
      <c r="AE55" s="54">
        <f t="shared" ref="AE55" si="525">IF(M55&gt;0,(AE52*M52+AE53*M53+AE54*M54)/M55,0)</f>
        <v>2.0281698435803239E-3</v>
      </c>
      <c r="AF55" s="54">
        <f t="shared" ref="AF55" si="526">IF(K55&gt;0,(K52*AF52+K53*AF53+K54*AF54)/K55,0)</f>
        <v>3.5000000000000005E-4</v>
      </c>
      <c r="AG55" s="51">
        <f t="shared" ref="AG55" si="527">SUM(AG52:AG54)</f>
        <v>15.148350000000001</v>
      </c>
      <c r="AH55" s="52">
        <f t="shared" ref="AH55" si="528">IF(K55&gt;0,(K52*AH52+K53*AH53+K54*AH54)/K55,0)</f>
        <v>0.21298579035448045</v>
      </c>
      <c r="AI55" s="57">
        <f t="shared" ref="AI55" si="529">SUM(AI52:AI54)</f>
        <v>105.9848023</v>
      </c>
      <c r="AJ55" s="52">
        <f t="shared" ref="AJ55" si="530">IF(AND(AD55&gt;0),((AD52*AJ52+AD53*AJ53+AD54*AJ54)/AD55),0)</f>
        <v>0.86234831339143525</v>
      </c>
      <c r="AK55" s="56">
        <f t="shared" si="6"/>
        <v>0.82944320181295372</v>
      </c>
      <c r="AL55" s="50">
        <f t="shared" ref="AL55" si="531">SUM(AL52:AL54)</f>
        <v>546</v>
      </c>
      <c r="AM55" s="20">
        <f t="shared" ref="AM55" si="532">IF(AL55&gt;0,(AM52*AL52+AM53*AL53+AM54*AL54)/AL55,0)</f>
        <v>8.8283882783882786E-2</v>
      </c>
      <c r="AN55" s="52">
        <f>IF(K55&gt;0,(AN52*K52+AN53*K53+AN54*K54)/K55,0)</f>
        <v>0.14424556736432592</v>
      </c>
      <c r="AO55" s="136">
        <f>IF(L55&gt;0,(AO52*K52+AO53*K53+AO54*K54)/K55,0)</f>
        <v>7.2381321857816608E-2</v>
      </c>
      <c r="AP55" s="57">
        <f t="shared" ref="AP55" si="533">SUM(AP52:AP54)</f>
        <v>72.632868999999999</v>
      </c>
      <c r="AQ55" s="137">
        <f t="shared" ref="AQ55:AQ71" si="534">SUM(AQ52:AQ54)</f>
        <v>37.226762999999998</v>
      </c>
      <c r="AR55" s="55"/>
      <c r="AS55" s="55">
        <f t="shared" ref="AS55" si="535">SUM(AS52:AS54)</f>
        <v>0</v>
      </c>
      <c r="AT55" s="102"/>
      <c r="AU55" s="103" t="e">
        <f>AT54</f>
        <v>#REF!</v>
      </c>
      <c r="AV55" s="50">
        <f t="shared" ref="AV55" si="536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10" t="s">
        <v>50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7">M56*N56</f>
        <v>6371.8380000000006</v>
      </c>
      <c r="P56" s="13">
        <v>0.29499999999999998</v>
      </c>
      <c r="Q56" s="24">
        <f t="shared" ref="Q56:Q58" si="538">M56*P56</f>
        <v>4095.1899999999996</v>
      </c>
      <c r="R56" s="15">
        <v>0.246</v>
      </c>
      <c r="S56" s="143">
        <v>0.18770000000000001</v>
      </c>
      <c r="T56" s="24">
        <f t="shared" ref="T56:T58" si="539">M56*R56</f>
        <v>3414.9719999999998</v>
      </c>
      <c r="U56" s="25">
        <v>0.193</v>
      </c>
      <c r="V56" s="24">
        <f t="shared" ref="V56:V58" si="540">M56*U56</f>
        <v>2679.2260000000001</v>
      </c>
      <c r="W56" s="15">
        <v>0.53400000000000003</v>
      </c>
      <c r="X56" s="24">
        <f t="shared" ref="X56:X58" si="541">M56*W56</f>
        <v>7412.9880000000003</v>
      </c>
      <c r="Y56" s="15">
        <v>0.42</v>
      </c>
      <c r="Z56" s="24">
        <f t="shared" ref="Z56:Z58" si="542">Y56*M56</f>
        <v>5830.44</v>
      </c>
      <c r="AA56" s="145">
        <v>2.6800000000000001E-3</v>
      </c>
      <c r="AB56" s="18">
        <f t="shared" ref="AB56:AB74" si="543">M56*AA56</f>
        <v>37.203760000000003</v>
      </c>
      <c r="AC56" s="16">
        <v>2.4399999999999999E-3</v>
      </c>
      <c r="AD56" s="17">
        <f t="shared" ref="AD56:AD58" si="544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5">AF56*M56</f>
        <v>4.8586999999999998</v>
      </c>
      <c r="AH56" s="114">
        <v>0.21690000000000001</v>
      </c>
      <c r="AI56" s="29">
        <f t="shared" ref="AI56:AI58" si="546">AL56*(1-AM56)*AH56</f>
        <v>35.528220000000005</v>
      </c>
      <c r="AJ56" s="27">
        <f t="shared" ref="AJ56:AJ58" si="547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:AQ70" si="548">AL56*(1-AM56)*AO56</f>
        <v>36.330840000000002</v>
      </c>
      <c r="AR56" s="18">
        <v>1.6</v>
      </c>
      <c r="AS56" s="18">
        <v>1008.68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49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7"/>
        <v>6122.9250000000002</v>
      </c>
      <c r="P57" s="35">
        <v>0.26600000000000001</v>
      </c>
      <c r="Q57" s="24">
        <f t="shared" si="538"/>
        <v>3850.3500000000004</v>
      </c>
      <c r="R57" s="38">
        <v>0.311</v>
      </c>
      <c r="S57" s="134">
        <v>0.2157</v>
      </c>
      <c r="T57" s="24">
        <f t="shared" si="539"/>
        <v>4501.7250000000004</v>
      </c>
      <c r="U57" s="27">
        <v>0.20200000000000001</v>
      </c>
      <c r="V57" s="24">
        <f t="shared" si="540"/>
        <v>2923.9500000000003</v>
      </c>
      <c r="W57" s="38">
        <v>0.52900000000000003</v>
      </c>
      <c r="X57" s="24">
        <f t="shared" si="541"/>
        <v>7657.2750000000005</v>
      </c>
      <c r="Y57" s="38">
        <v>0.42</v>
      </c>
      <c r="Z57" s="24">
        <f t="shared" si="542"/>
        <v>6079.5</v>
      </c>
      <c r="AA57" s="146">
        <v>2.5799999999999998E-3</v>
      </c>
      <c r="AB57" s="18">
        <f t="shared" si="543"/>
        <v>37.345499999999994</v>
      </c>
      <c r="AC57" s="39">
        <v>2.4599999999999999E-3</v>
      </c>
      <c r="AD57" s="17">
        <f t="shared" si="544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5"/>
        <v>4.9215</v>
      </c>
      <c r="AH57" s="27">
        <v>0.21659999999999999</v>
      </c>
      <c r="AI57" s="40">
        <f t="shared" si="546"/>
        <v>31.606272000000001</v>
      </c>
      <c r="AJ57" s="27">
        <f t="shared" si="547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548"/>
        <v>31.372800000000002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51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7"/>
        <v>8818.1999999999989</v>
      </c>
      <c r="P58" s="38">
        <v>0.27400000000000002</v>
      </c>
      <c r="Q58" s="24">
        <f t="shared" si="538"/>
        <v>4026.9780000000005</v>
      </c>
      <c r="R58" s="38">
        <v>0.126</v>
      </c>
      <c r="S58" s="134">
        <v>0.1976</v>
      </c>
      <c r="T58" s="24">
        <f t="shared" si="539"/>
        <v>1851.8220000000001</v>
      </c>
      <c r="U58" s="27">
        <v>0.2</v>
      </c>
      <c r="V58" s="24">
        <f t="shared" si="540"/>
        <v>2939.4</v>
      </c>
      <c r="W58" s="38">
        <v>0.52400000000000002</v>
      </c>
      <c r="X58" s="24">
        <f t="shared" si="541"/>
        <v>7701.2280000000001</v>
      </c>
      <c r="Y58" s="38">
        <v>0.42</v>
      </c>
      <c r="Z58" s="24">
        <f t="shared" si="542"/>
        <v>6172.74</v>
      </c>
      <c r="AA58" s="147">
        <v>2.4199999999999998E-3</v>
      </c>
      <c r="AB58" s="148">
        <f t="shared" si="543"/>
        <v>35.566739999999996</v>
      </c>
      <c r="AC58" s="46">
        <v>2.4099999999999998E-3</v>
      </c>
      <c r="AD58" s="17">
        <f t="shared" si="544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5"/>
        <v>4.4090999999999996</v>
      </c>
      <c r="AH58" s="27">
        <v>0.21479999999999999</v>
      </c>
      <c r="AI58" s="40">
        <f t="shared" si="546"/>
        <v>32.252220000000001</v>
      </c>
      <c r="AJ58" s="27">
        <f t="shared" si="547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548"/>
        <v>32.972940000000001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9">SUM(D56:D58)</f>
        <v>49935</v>
      </c>
      <c r="E59" s="50"/>
      <c r="F59" s="50">
        <f t="shared" ref="F59" si="550">SUM(F56:F58)</f>
        <v>46071</v>
      </c>
      <c r="G59" s="51"/>
      <c r="H59" s="51"/>
      <c r="I59" s="50">
        <f t="shared" ref="I59:K59" si="551">SUM(I56:I58)</f>
        <v>45516</v>
      </c>
      <c r="J59" s="51"/>
      <c r="K59" s="50">
        <f t="shared" si="551"/>
        <v>45911</v>
      </c>
      <c r="L59" s="20">
        <f t="shared" ref="L59" si="552">IF(K59&gt;0,(K56*L56+K57*L57+K58*L58)/K59,0)</f>
        <v>6.2218400818975846E-2</v>
      </c>
      <c r="M59" s="51">
        <f t="shared" ref="M59" si="553">M56+M57+M58</f>
        <v>43054</v>
      </c>
      <c r="N59" s="52">
        <f t="shared" ref="N59" si="554">IF(M59&gt;0,O59/M59,0)</f>
        <v>0.49502863845403444</v>
      </c>
      <c r="O59" s="53">
        <f t="shared" ref="O59" si="555">O56+O57+O58</f>
        <v>21312.963</v>
      </c>
      <c r="P59" s="20">
        <f t="shared" ref="P59" si="556">IF(M59&gt;0,Q59/M59,0)</f>
        <v>0.27808143261950108</v>
      </c>
      <c r="Q59" s="53">
        <f t="shared" ref="Q59" si="557">Q56+Q57+Q58</f>
        <v>11972.518</v>
      </c>
      <c r="R59" s="20">
        <f t="shared" ref="R59" si="558">IF(M59&gt;0,T59/M59,0)</f>
        <v>0.22688992892646445</v>
      </c>
      <c r="S59" s="136"/>
      <c r="T59" s="53">
        <f t="shared" ref="T59" si="559">T56+T57+T58</f>
        <v>9768.5190000000002</v>
      </c>
      <c r="U59" s="20">
        <f t="shared" ref="U59" si="560">IF(M59&gt;0,V59/M59,0)</f>
        <v>0.19841538533005065</v>
      </c>
      <c r="V59" s="53">
        <f t="shared" ref="V59" si="561">V56+V57+V58</f>
        <v>8542.5760000000009</v>
      </c>
      <c r="W59" s="20">
        <f t="shared" ref="W59" si="562">IF(M59&gt;0,X59/M59,0)</f>
        <v>0.52890535141914807</v>
      </c>
      <c r="X59" s="53">
        <f t="shared" ref="X59" si="563">X56+X57+X58</f>
        <v>22771.491000000002</v>
      </c>
      <c r="Y59" s="20">
        <f t="shared" ref="Y59" si="564">IF(M59&gt;0,Z59/M59,0)</f>
        <v>0.42</v>
      </c>
      <c r="Z59" s="53">
        <f t="shared" ref="Z59" si="565">Z56+Z57+Z58</f>
        <v>18082.68</v>
      </c>
      <c r="AA59" s="152">
        <f t="shared" ref="AA59" si="566">IF(M59&gt;0,AB59/M59,0)</f>
        <v>2.5576253077530544E-3</v>
      </c>
      <c r="AB59" s="55">
        <f t="shared" ref="AB59" si="567">SUM(AB56:AB58)</f>
        <v>110.116</v>
      </c>
      <c r="AC59" s="54">
        <f t="shared" ref="AC59" si="568">IF(M59&gt;0,AD59/M59,0)</f>
        <v>2.4364832535885166E-3</v>
      </c>
      <c r="AD59" s="55">
        <f t="shared" ref="AD59" si="569">SUM(AD56:AD58)</f>
        <v>104.90035</v>
      </c>
      <c r="AE59" s="54">
        <f t="shared" ref="AE59" si="570">IF(M59&gt;0,(AE56*M56+AE57*M57+AE58*M58)/M59,0)</f>
        <v>2.7303615459655316E-3</v>
      </c>
      <c r="AF59" s="54">
        <f t="shared" ref="AF59" si="571">IF(K59&gt;0,(K56*AF56+K57*AF57+K58*AF58)/K59,0)</f>
        <v>3.2969375530918514E-4</v>
      </c>
      <c r="AG59" s="51">
        <f t="shared" ref="AG59" si="572">SUM(AG56:AG58)</f>
        <v>14.189299999999999</v>
      </c>
      <c r="AH59" s="52">
        <f t="shared" ref="AH59" si="573">IF(K59&gt;0,(K56*AH56+K57*AH57+K58*AH58)/K59,0)</f>
        <v>0.2160873450806996</v>
      </c>
      <c r="AI59" s="57">
        <f t="shared" ref="AI59" si="574">SUM(AI56:AI58)</f>
        <v>99.386712000000017</v>
      </c>
      <c r="AJ59" s="52">
        <f t="shared" ref="AJ59" si="575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6">SUM(AL56:AL58)</f>
        <v>505</v>
      </c>
      <c r="AM59" s="20">
        <f t="shared" ref="AM59" si="577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8">SUM(AP56:AP58)</f>
        <v>103.363686</v>
      </c>
      <c r="AQ59" s="137">
        <f t="shared" si="534"/>
        <v>100.67658</v>
      </c>
      <c r="AR59" s="55"/>
      <c r="AS59" s="55">
        <f t="shared" ref="AS59" si="579">SUM(AS56:AS58)</f>
        <v>1008.68</v>
      </c>
      <c r="AT59" s="102"/>
      <c r="AU59" s="103" t="e">
        <f>AT58</f>
        <v>#REF!</v>
      </c>
      <c r="AV59" s="50">
        <f t="shared" ref="AV59" si="580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53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81">M60*N60</f>
        <v>7931.1360000000004</v>
      </c>
      <c r="P60" s="13">
        <v>0.39500000000000002</v>
      </c>
      <c r="Q60" s="24">
        <f t="shared" ref="Q60:Q62" si="582">M60*P60</f>
        <v>5675.3600000000006</v>
      </c>
      <c r="R60" s="15">
        <v>5.2999999999999999E-2</v>
      </c>
      <c r="S60" s="143">
        <v>0.18940000000000001</v>
      </c>
      <c r="T60" s="24">
        <f t="shared" ref="T60:T62" si="583">M60*R60</f>
        <v>761.50400000000002</v>
      </c>
      <c r="U60" s="25">
        <v>0.20499999999999999</v>
      </c>
      <c r="V60" s="24">
        <f t="shared" ref="V60:V62" si="584">M60*U60</f>
        <v>2945.4399999999996</v>
      </c>
      <c r="W60" s="15">
        <v>0.51</v>
      </c>
      <c r="X60" s="24">
        <f t="shared" ref="X60:X62" si="585">M60*W60</f>
        <v>7327.68</v>
      </c>
      <c r="Y60" s="15">
        <v>0.41</v>
      </c>
      <c r="Z60" s="24">
        <f t="shared" ref="Z60:Z62" si="586">Y60*M60</f>
        <v>5890.8799999999992</v>
      </c>
      <c r="AA60" s="145">
        <v>2.5500000000000002E-3</v>
      </c>
      <c r="AB60" s="18">
        <f t="shared" ref="AB60" si="587">M60*AA60</f>
        <v>36.638400000000004</v>
      </c>
      <c r="AC60" s="16">
        <v>2.4399999999999999E-3</v>
      </c>
      <c r="AD60" s="17">
        <f t="shared" ref="AD60:AD62" si="588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9">AF60*M60</f>
        <v>4.3103999999999996</v>
      </c>
      <c r="AH60" s="114">
        <v>0.22070000000000001</v>
      </c>
      <c r="AI60" s="29">
        <f t="shared" ref="AI60:AI62" si="590">AL60*(1-AM60)*AH60</f>
        <v>32.7724051</v>
      </c>
      <c r="AJ60" s="27">
        <f t="shared" ref="AJ60:AJ62" si="591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2">AL60*(1-AM60)*AO60</f>
        <v>33.574267299999995</v>
      </c>
      <c r="AR60" s="18">
        <v>1.5</v>
      </c>
      <c r="AS60" s="18">
        <v>1009.56</v>
      </c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49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81"/>
        <v>8619.8159999999989</v>
      </c>
      <c r="P61" s="35">
        <v>0.24399999999999999</v>
      </c>
      <c r="Q61" s="24">
        <f t="shared" si="582"/>
        <v>3683.424</v>
      </c>
      <c r="R61" s="38">
        <v>0.185</v>
      </c>
      <c r="S61" s="134">
        <v>0.2107</v>
      </c>
      <c r="T61" s="24">
        <f t="shared" si="583"/>
        <v>2792.7599999999998</v>
      </c>
      <c r="U61" s="27">
        <v>0.215</v>
      </c>
      <c r="V61" s="24">
        <f t="shared" si="584"/>
        <v>3245.64</v>
      </c>
      <c r="W61" s="38">
        <v>0.51100000000000001</v>
      </c>
      <c r="X61" s="24">
        <f t="shared" si="585"/>
        <v>7714.0560000000005</v>
      </c>
      <c r="Y61" s="38">
        <v>0.42</v>
      </c>
      <c r="Z61" s="24">
        <f t="shared" si="586"/>
        <v>6340.32</v>
      </c>
      <c r="AA61" s="146">
        <v>2.65E-3</v>
      </c>
      <c r="AB61" s="18">
        <f t="shared" si="543"/>
        <v>40.004399999999997</v>
      </c>
      <c r="AC61" s="39">
        <v>2.5999999999999999E-3</v>
      </c>
      <c r="AD61" s="17">
        <f t="shared" si="588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9"/>
        <v>4.6797599999999999</v>
      </c>
      <c r="AH61" s="27">
        <v>0.21690000000000001</v>
      </c>
      <c r="AI61" s="40">
        <f t="shared" si="590"/>
        <v>35.172070200000007</v>
      </c>
      <c r="AJ61" s="27">
        <f t="shared" si="591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548"/>
        <v>36.080155000000005</v>
      </c>
      <c r="AR61" s="41">
        <v>1.58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51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81"/>
        <v>8869.1050000000014</v>
      </c>
      <c r="P62" s="38">
        <v>0.24399999999999999</v>
      </c>
      <c r="Q62" s="24">
        <f t="shared" si="582"/>
        <v>3254.2280000000001</v>
      </c>
      <c r="R62" s="38">
        <v>9.0999999999999998E-2</v>
      </c>
      <c r="S62" s="134">
        <v>0.1928</v>
      </c>
      <c r="T62" s="24">
        <f t="shared" si="583"/>
        <v>1213.6669999999999</v>
      </c>
      <c r="U62" s="27">
        <v>0.20300000000000001</v>
      </c>
      <c r="V62" s="24">
        <f t="shared" si="584"/>
        <v>2707.4110000000001</v>
      </c>
      <c r="W62" s="38">
        <v>0.51500000000000001</v>
      </c>
      <c r="X62" s="24">
        <f t="shared" si="585"/>
        <v>6868.5550000000003</v>
      </c>
      <c r="Y62" s="38">
        <v>0.42</v>
      </c>
      <c r="Z62" s="24">
        <f t="shared" si="586"/>
        <v>5601.54</v>
      </c>
      <c r="AA62" s="147">
        <v>2.63E-3</v>
      </c>
      <c r="AB62" s="148">
        <f t="shared" si="543"/>
        <v>35.076309999999999</v>
      </c>
      <c r="AC62" s="46">
        <v>2.5300000000000001E-3</v>
      </c>
      <c r="AD62" s="17">
        <f t="shared" si="588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9"/>
        <v>3.8677299999999999</v>
      </c>
      <c r="AH62" s="27">
        <v>0.21249999999999999</v>
      </c>
      <c r="AI62" s="40">
        <f t="shared" si="590"/>
        <v>30.847987499999999</v>
      </c>
      <c r="AJ62" s="27">
        <f t="shared" si="591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548"/>
        <v>31.617372599999999</v>
      </c>
      <c r="AR62" s="17">
        <v>1.5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3">SUM(D60:D62)</f>
        <v>46911</v>
      </c>
      <c r="E63" s="50"/>
      <c r="F63" s="50">
        <f t="shared" ref="F63" si="594">SUM(F60:F62)</f>
        <v>45492</v>
      </c>
      <c r="G63" s="51"/>
      <c r="H63" s="51"/>
      <c r="I63" s="50">
        <f t="shared" ref="I63:K63" si="595">SUM(I60:I62)</f>
        <v>44448</v>
      </c>
      <c r="J63" s="51"/>
      <c r="K63" s="50">
        <f t="shared" si="595"/>
        <v>45487</v>
      </c>
      <c r="L63" s="20">
        <f t="shared" ref="L63" si="596">IF(K63&gt;0,(K60*L60+K61*L61+K62*L62)/K63,0)</f>
        <v>5.903609822586673E-2</v>
      </c>
      <c r="M63" s="51">
        <f t="shared" ref="M63" si="597">M60+M61+M62</f>
        <v>42801</v>
      </c>
      <c r="N63" s="52">
        <f t="shared" ref="N63" si="598">IF(M63&gt;0,O63/M63,0)</f>
        <v>0.59391268895586558</v>
      </c>
      <c r="O63" s="53">
        <f t="shared" ref="O63" si="599">O60+O61+O62</f>
        <v>25420.057000000001</v>
      </c>
      <c r="P63" s="20">
        <f t="shared" ref="P63" si="600">IF(M63&gt;0,Q63/M63,0)</f>
        <v>0.29468965678372</v>
      </c>
      <c r="Q63" s="53">
        <f t="shared" ref="Q63" si="601">Q60+Q61+Q62</f>
        <v>12613.011999999999</v>
      </c>
      <c r="R63" s="20">
        <f t="shared" ref="R63" si="602">IF(M63&gt;0,T63/M63,0)</f>
        <v>0.11139765426041447</v>
      </c>
      <c r="S63" s="136"/>
      <c r="T63" s="53">
        <f t="shared" ref="T63" si="603">T60+T61+T62</f>
        <v>4767.9309999999996</v>
      </c>
      <c r="U63" s="20">
        <f t="shared" ref="U63" si="604">IF(M63&gt;0,V63/M63,0)</f>
        <v>0.20790381065862948</v>
      </c>
      <c r="V63" s="53">
        <f t="shared" ref="V63" si="605">V60+V61+V62</f>
        <v>8898.491</v>
      </c>
      <c r="W63" s="20">
        <f t="shared" ref="W63" si="606">IF(M63&gt;0,X63/M63,0)</f>
        <v>0.51191072638489754</v>
      </c>
      <c r="X63" s="53">
        <f t="shared" ref="X63" si="607">X60+X61+X62</f>
        <v>21910.291000000001</v>
      </c>
      <c r="Y63" s="20">
        <f t="shared" ref="Y63" si="608">IF(M63&gt;0,Z63/M63,0)</f>
        <v>0.4166430690871708</v>
      </c>
      <c r="Z63" s="53">
        <f t="shared" ref="Z63" si="609">Z60+Z61+Z62</f>
        <v>17832.739999999998</v>
      </c>
      <c r="AA63" s="152">
        <f t="shared" ref="AA63" si="610">IF(M63&gt;0,AB63/M63,0)</f>
        <v>2.6101985934908062E-3</v>
      </c>
      <c r="AB63" s="55">
        <f t="shared" ref="AB63" si="611">SUM(AB60:AB62)</f>
        <v>111.71911</v>
      </c>
      <c r="AC63" s="54">
        <f t="shared" ref="AC63" si="612">IF(M63&gt;0,AD63/M63,0)</f>
        <v>2.5244767645615754E-3</v>
      </c>
      <c r="AD63" s="55">
        <f t="shared" ref="AD63" si="613">SUM(AD60:AD62)</f>
        <v>108.05013</v>
      </c>
      <c r="AE63" s="54">
        <f t="shared" ref="AE63" si="614">IF(M63&gt;0,(AE60*M60+AE61*M61+AE62*M62)/M63,0)</f>
        <v>2.7154057965935374E-3</v>
      </c>
      <c r="AF63" s="54">
        <f t="shared" ref="AF63" si="615">IF(K63&gt;0,(K60*AF60+K61*AF61+K62*AF62)/K63,0)</f>
        <v>3.0041396442939737E-4</v>
      </c>
      <c r="AG63" s="51">
        <f t="shared" ref="AG63" si="616">SUM(AG60:AG62)</f>
        <v>12.857889999999999</v>
      </c>
      <c r="AH63" s="52">
        <f t="shared" ref="AH63" si="617">IF(K63&gt;0,(K60*AH60+K61*AH61+K62*AH62)/K63,0)</f>
        <v>0.21681160551366321</v>
      </c>
      <c r="AI63" s="57">
        <f t="shared" ref="AI63" si="618">SUM(AI60:AI62)</f>
        <v>98.79246280000001</v>
      </c>
      <c r="AJ63" s="52">
        <f t="shared" ref="AJ63" si="619">IF(AND(AD63&gt;0),((AD60*AJ60+AD61*AJ61+AD62*AJ62)/AD63),0)</f>
        <v>0.882223810861406</v>
      </c>
      <c r="AK63" s="56">
        <f t="shared" si="6"/>
        <v>0.89054642588468214</v>
      </c>
      <c r="AL63" s="50">
        <f t="shared" ref="AL63" si="620">SUM(AL60:AL62)</f>
        <v>500</v>
      </c>
      <c r="AM63" s="20">
        <f t="shared" ref="AM63" si="621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2">SUM(AP60:AP62)</f>
        <v>103.3641935</v>
      </c>
      <c r="AQ63" s="137">
        <f t="shared" si="534"/>
        <v>101.27179489999999</v>
      </c>
      <c r="AR63" s="55"/>
      <c r="AS63" s="55">
        <f t="shared" ref="AS63" si="623">SUM(AS60:AS62)</f>
        <v>1009.56</v>
      </c>
      <c r="AT63" s="102"/>
      <c r="AU63" s="103" t="e">
        <f>AT62</f>
        <v>#REF!</v>
      </c>
      <c r="AV63" s="50">
        <f t="shared" ref="AV63" si="624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53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5">M64*N64</f>
        <v>7956.3600000000006</v>
      </c>
      <c r="P64" s="13">
        <v>0.42599999999999999</v>
      </c>
      <c r="Q64" s="24">
        <f t="shared" ref="Q64:Q66" si="626">M64*P64</f>
        <v>6395.1120000000001</v>
      </c>
      <c r="R64" s="15">
        <v>4.3999999999999997E-2</v>
      </c>
      <c r="S64" s="143">
        <v>0.21829999999999999</v>
      </c>
      <c r="T64" s="24">
        <f t="shared" ref="T64:T66" si="627">M64*R64</f>
        <v>660.52799999999991</v>
      </c>
      <c r="U64" s="25">
        <v>0.22900000000000001</v>
      </c>
      <c r="V64" s="24">
        <f t="shared" ref="V64:V66" si="628">M64*U64</f>
        <v>3437.748</v>
      </c>
      <c r="W64" s="15">
        <v>0.498</v>
      </c>
      <c r="X64" s="24">
        <f t="shared" ref="X64:X66" si="629">M64*W64</f>
        <v>7475.9759999999997</v>
      </c>
      <c r="Y64" s="15">
        <v>0.42</v>
      </c>
      <c r="Z64" s="24">
        <f t="shared" ref="Z64:Z66" si="630">Y64*M64</f>
        <v>6305.04</v>
      </c>
      <c r="AA64" s="145">
        <v>2.5100000000000001E-3</v>
      </c>
      <c r="AB64" s="18">
        <f t="shared" ref="AB64" si="631">M64*AA64</f>
        <v>37.680120000000002</v>
      </c>
      <c r="AC64" s="16">
        <v>2.49E-3</v>
      </c>
      <c r="AD64" s="17">
        <f t="shared" ref="AD64:AD66" si="632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3">AF64*M64</f>
        <v>4.20336</v>
      </c>
      <c r="AH64" s="114">
        <v>0.2145</v>
      </c>
      <c r="AI64" s="29">
        <f t="shared" ref="AI64:AI66" si="634">AL64*(1-AM64)*AH64</f>
        <v>33.329009999999997</v>
      </c>
      <c r="AJ64" s="27">
        <f t="shared" ref="AJ64:AJ66" si="635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6">AL64*(1-AM64)*AO64</f>
        <v>34.401132000000004</v>
      </c>
      <c r="AR64" s="18">
        <v>1.6</v>
      </c>
      <c r="AS64" s="18">
        <v>1009.42</v>
      </c>
      <c r="AT64" s="98" t="e">
        <f>AT62+AL64-AS64+AU64</f>
        <v>#REF!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10" t="s">
        <v>48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5"/>
        <v>8676.3420000000006</v>
      </c>
      <c r="P65" s="35">
        <v>0.39900000000000002</v>
      </c>
      <c r="Q65" s="24">
        <f t="shared" si="626"/>
        <v>6204.0510000000004</v>
      </c>
      <c r="R65" s="38">
        <v>4.2999999999999997E-2</v>
      </c>
      <c r="S65" s="134">
        <v>0.22470000000000001</v>
      </c>
      <c r="T65" s="24">
        <f t="shared" si="627"/>
        <v>668.60699999999997</v>
      </c>
      <c r="U65" s="27">
        <v>0.214</v>
      </c>
      <c r="V65" s="24">
        <f t="shared" si="628"/>
        <v>3327.4859999999999</v>
      </c>
      <c r="W65" s="38">
        <v>0.505</v>
      </c>
      <c r="X65" s="24">
        <f t="shared" si="629"/>
        <v>7852.2449999999999</v>
      </c>
      <c r="Y65" s="38">
        <v>0.43</v>
      </c>
      <c r="Z65" s="24">
        <f t="shared" si="630"/>
        <v>6686.07</v>
      </c>
      <c r="AA65" s="146">
        <v>2.5100000000000001E-3</v>
      </c>
      <c r="AB65" s="18">
        <f t="shared" si="543"/>
        <v>39.027990000000003</v>
      </c>
      <c r="AC65" s="39">
        <v>2.5400000000000002E-3</v>
      </c>
      <c r="AD65" s="17">
        <f t="shared" si="632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3"/>
        <v>4.35372</v>
      </c>
      <c r="AH65" s="27">
        <v>0.22500000000000001</v>
      </c>
      <c r="AI65" s="40">
        <f t="shared" si="634"/>
        <v>34.4358</v>
      </c>
      <c r="AJ65" s="27">
        <f t="shared" si="635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548"/>
        <v>34.711286399999999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51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5"/>
        <v>7830.732</v>
      </c>
      <c r="P66" s="38">
        <v>0.436</v>
      </c>
      <c r="Q66" s="24">
        <f t="shared" si="626"/>
        <v>6869.616</v>
      </c>
      <c r="R66" s="38">
        <v>6.7000000000000004E-2</v>
      </c>
      <c r="S66" s="134">
        <v>0.21709999999999999</v>
      </c>
      <c r="T66" s="24">
        <f t="shared" si="627"/>
        <v>1055.652</v>
      </c>
      <c r="U66" s="27">
        <v>0.23300000000000001</v>
      </c>
      <c r="V66" s="24">
        <f t="shared" si="628"/>
        <v>3671.1480000000001</v>
      </c>
      <c r="W66" s="38">
        <v>0.49099999999999999</v>
      </c>
      <c r="X66" s="24">
        <f t="shared" si="629"/>
        <v>7736.1959999999999</v>
      </c>
      <c r="Y66" s="38">
        <v>0.42</v>
      </c>
      <c r="Z66" s="24">
        <f t="shared" si="630"/>
        <v>6617.5199999999995</v>
      </c>
      <c r="AA66" s="147">
        <v>2.5500000000000002E-3</v>
      </c>
      <c r="AB66" s="148">
        <f t="shared" si="543"/>
        <v>40.177800000000005</v>
      </c>
      <c r="AC66" s="46">
        <v>2.6199999999999999E-3</v>
      </c>
      <c r="AD66" s="17">
        <f t="shared" si="632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3"/>
        <v>4.2541200000000003</v>
      </c>
      <c r="AH66" s="27">
        <v>0.21279999999999999</v>
      </c>
      <c r="AI66" s="40">
        <f t="shared" si="634"/>
        <v>35.088804800000005</v>
      </c>
      <c r="AJ66" s="27">
        <f t="shared" si="635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548"/>
        <v>37.1664314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7">SUM(D64:D66)</f>
        <v>43219</v>
      </c>
      <c r="E67" s="50"/>
      <c r="F67" s="50">
        <f t="shared" ref="F67" si="638">SUM(F64:F66)</f>
        <v>45769</v>
      </c>
      <c r="G67" s="51"/>
      <c r="H67" s="51"/>
      <c r="I67" s="50">
        <f t="shared" ref="I67:K67" si="639">SUM(I64:I66)</f>
        <v>44745</v>
      </c>
      <c r="J67" s="51"/>
      <c r="K67" s="50">
        <f t="shared" si="639"/>
        <v>49097</v>
      </c>
      <c r="L67" s="20">
        <f t="shared" ref="L67" si="640">IF(K67&gt;0,(K64*L64+K65*L65+K66*L66)/K67,0)</f>
        <v>5.6619936044972188E-2</v>
      </c>
      <c r="M67" s="51">
        <f t="shared" ref="M67" si="641">M64+M65+M66</f>
        <v>46317</v>
      </c>
      <c r="N67" s="52">
        <f t="shared" ref="N67" si="642">IF(M67&gt;0,O67/M67,0)</f>
        <v>0.5281739749983807</v>
      </c>
      <c r="O67" s="53">
        <f t="shared" ref="O67" si="643">O64+O65+O66</f>
        <v>24463.434000000001</v>
      </c>
      <c r="P67" s="20">
        <f t="shared" ref="P67" si="644">IF(M67&gt;0,Q67/M67,0)</f>
        <v>0.42033765140229296</v>
      </c>
      <c r="Q67" s="53">
        <f t="shared" ref="Q67" si="645">Q64+Q65+Q66</f>
        <v>19468.779000000002</v>
      </c>
      <c r="R67" s="20">
        <f t="shared" ref="R67" si="646">IF(M67&gt;0,T67/M67,0)</f>
        <v>5.1488373599326377E-2</v>
      </c>
      <c r="S67" s="136"/>
      <c r="T67" s="53">
        <f t="shared" ref="T67" si="647">T64+T65+T66</f>
        <v>2384.7869999999998</v>
      </c>
      <c r="U67" s="20">
        <f t="shared" ref="U67" si="648">IF(M67&gt;0,V67/M67,0)</f>
        <v>0.22532508582162061</v>
      </c>
      <c r="V67" s="53">
        <f t="shared" ref="V67" si="649">V64+V65+V66</f>
        <v>10436.382000000001</v>
      </c>
      <c r="W67" s="20">
        <f t="shared" ref="W67" si="650">IF(M67&gt;0,X67/M67,0)</f>
        <v>0.49796871559038802</v>
      </c>
      <c r="X67" s="53">
        <f t="shared" ref="X67" si="651">X64+X65+X66</f>
        <v>23064.417000000001</v>
      </c>
      <c r="Y67" s="20">
        <f t="shared" ref="Y67" si="652">IF(M67&gt;0,Z67/M67,0)</f>
        <v>0.42335708271261097</v>
      </c>
      <c r="Z67" s="53">
        <f t="shared" ref="Z67" si="653">Z64+Z65+Z66</f>
        <v>19608.63</v>
      </c>
      <c r="AA67" s="152">
        <f t="shared" ref="AA67" si="654">IF(M67&gt;0,AB67/M67,0)</f>
        <v>2.5236070989053698E-3</v>
      </c>
      <c r="AB67" s="55">
        <f t="shared" ref="AB67" si="655">SUM(AB64:AB66)</f>
        <v>116.88591000000001</v>
      </c>
      <c r="AC67" s="54">
        <f t="shared" ref="AC67" si="656">IF(M67&gt;0,AD67/M67,0)</f>
        <v>2.5510084850055058E-3</v>
      </c>
      <c r="AD67" s="55">
        <f t="shared" ref="AD67" si="657">SUM(AD64:AD66)</f>
        <v>118.15506000000001</v>
      </c>
      <c r="AE67" s="54">
        <f t="shared" ref="AE67" si="658">IF(M67&gt;0,(AE64*M64+AE65*M65+AE66*M66)/M67,0)</f>
        <v>2.6247867435282941E-3</v>
      </c>
      <c r="AF67" s="54">
        <f t="shared" ref="AF67" si="659">IF(K67&gt;0,(K64*AF64+K65*AF65+K66*AF66)/K67,0)</f>
        <v>2.7661832698535547E-4</v>
      </c>
      <c r="AG67" s="51">
        <f t="shared" ref="AG67" si="660">SUM(AG64:AG66)</f>
        <v>12.811199999999999</v>
      </c>
      <c r="AH67" s="52">
        <f t="shared" ref="AH67" si="661">IF(K67&gt;0,(K64*AH64+K65*AH65+K66*AH66)/K67,0)</f>
        <v>0.21745897712691203</v>
      </c>
      <c r="AI67" s="57">
        <f t="shared" ref="AI67" si="662">SUM(AI64:AI66)</f>
        <v>102.8536148</v>
      </c>
      <c r="AJ67" s="52">
        <f t="shared" ref="AJ67" si="663">IF(AND(AD67&gt;0),((AD64*AJ64+AD65*AJ65+AD66*AJ66)/AD67),0)</f>
        <v>0.892708683483734</v>
      </c>
      <c r="AK67" s="56">
        <f t="shared" si="6"/>
        <v>0.89569068921604877</v>
      </c>
      <c r="AL67" s="50">
        <f t="shared" ref="AL67" si="664">SUM(AL64:AL66)</f>
        <v>519</v>
      </c>
      <c r="AM67" s="20">
        <f t="shared" ref="AM67" si="665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6">SUM(AP64:AP66)</f>
        <v>108.76104760000001</v>
      </c>
      <c r="AQ67" s="137">
        <f t="shared" si="534"/>
        <v>106.27884979999999</v>
      </c>
      <c r="AR67" s="55"/>
      <c r="AS67" s="55">
        <f t="shared" ref="AS67" si="667">SUM(AS64:AS66)</f>
        <v>1009.42</v>
      </c>
      <c r="AT67" s="102"/>
      <c r="AU67" s="103" t="e">
        <f>AT66</f>
        <v>#REF!</v>
      </c>
      <c r="AV67" s="50">
        <f t="shared" ref="AV67" si="66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9">M68*N68</f>
        <v>9876.5280000000002</v>
      </c>
      <c r="P68" s="13">
        <v>0.25</v>
      </c>
      <c r="Q68" s="24">
        <f t="shared" ref="Q68:Q70" si="670">M68*P68</f>
        <v>3852</v>
      </c>
      <c r="R68" s="15">
        <v>0.109</v>
      </c>
      <c r="S68" s="143">
        <v>0.2238</v>
      </c>
      <c r="T68" s="24">
        <f t="shared" ref="T68:T70" si="671">M68*R68</f>
        <v>1679.472</v>
      </c>
      <c r="U68" s="25">
        <v>0.23</v>
      </c>
      <c r="V68" s="24">
        <f t="shared" ref="V68:V70" si="672">M68*U68</f>
        <v>3543.84</v>
      </c>
      <c r="W68" s="15">
        <v>0.495</v>
      </c>
      <c r="X68" s="24">
        <f t="shared" ref="X68:X70" si="673">M68*W68</f>
        <v>7626.96</v>
      </c>
      <c r="Y68" s="15">
        <v>0.43</v>
      </c>
      <c r="Z68" s="24">
        <f t="shared" ref="Z68:Z70" si="674">Y68*M68</f>
        <v>6625.44</v>
      </c>
      <c r="AA68" s="145">
        <v>2.5999999999999999E-3</v>
      </c>
      <c r="AB68" s="18">
        <f t="shared" ref="AB68" si="675">M68*AA68</f>
        <v>40.0608</v>
      </c>
      <c r="AC68" s="16">
        <v>2.6099999999999999E-3</v>
      </c>
      <c r="AD68" s="17">
        <f t="shared" ref="AD68:AD70" si="676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7">AF68*M68</f>
        <v>4.3142399999999999</v>
      </c>
      <c r="AH68" s="114">
        <v>0.21149999999999999</v>
      </c>
      <c r="AI68" s="29">
        <f t="shared" ref="AI68:AI70" si="678">AL68*(1-AM68)*AH68</f>
        <v>34.872119999999995</v>
      </c>
      <c r="AJ68" s="27">
        <f t="shared" ref="AJ68:AJ70" si="679">IF(AND(AH68&gt;0,AF68&gt;0,AC68&gt;0),((AC68-AF68)*AH68)/((AH68-AF68)*AC68),0)</f>
        <v>0.8939037251566434</v>
      </c>
      <c r="AK68" s="59">
        <f t="shared" ref="AK68:AK127" si="680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81">AL68*(1-AM68)*AO68</f>
        <v>36.504432000000001</v>
      </c>
      <c r="AR68" s="18">
        <v>1.58</v>
      </c>
      <c r="AS68" s="18">
        <v>1009.14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10" t="s">
        <v>48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9"/>
        <v>10923.15</v>
      </c>
      <c r="P69" s="35">
        <v>0.217</v>
      </c>
      <c r="Q69" s="24">
        <f t="shared" si="670"/>
        <v>3352.65</v>
      </c>
      <c r="R69" s="38">
        <v>7.5999999999999998E-2</v>
      </c>
      <c r="S69" s="134">
        <v>0.2114</v>
      </c>
      <c r="T69" s="24">
        <f t="shared" si="671"/>
        <v>1174.2</v>
      </c>
      <c r="U69" s="27">
        <v>0.23200000000000001</v>
      </c>
      <c r="V69" s="24">
        <f t="shared" si="672"/>
        <v>3584.4</v>
      </c>
      <c r="W69" s="38">
        <v>0.48799999999999999</v>
      </c>
      <c r="X69" s="24">
        <f t="shared" si="673"/>
        <v>7539.5999999999995</v>
      </c>
      <c r="Y69" s="38">
        <v>0.43</v>
      </c>
      <c r="Z69" s="24">
        <f t="shared" si="674"/>
        <v>6643.5</v>
      </c>
      <c r="AA69" s="146">
        <v>2.47E-3</v>
      </c>
      <c r="AB69" s="18">
        <f t="shared" si="543"/>
        <v>38.161499999999997</v>
      </c>
      <c r="AC69" s="39">
        <v>2.4399999999999999E-3</v>
      </c>
      <c r="AD69" s="17">
        <f t="shared" si="676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7"/>
        <v>4.3259999999999996</v>
      </c>
      <c r="AH69" s="27">
        <v>0.21340000000000001</v>
      </c>
      <c r="AI69" s="40">
        <f t="shared" si="678"/>
        <v>32.127796799999999</v>
      </c>
      <c r="AJ69" s="27">
        <f t="shared" si="679"/>
        <v>0.88640894993354014</v>
      </c>
      <c r="AK69" s="28">
        <f t="shared" si="680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548"/>
        <v>34.310800799999996</v>
      </c>
      <c r="AR69" s="41">
        <v>1.6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9"/>
        <v>10397.556</v>
      </c>
      <c r="P70" s="38">
        <v>0.26</v>
      </c>
      <c r="Q70" s="24">
        <f t="shared" si="670"/>
        <v>3999.06</v>
      </c>
      <c r="R70" s="38">
        <v>6.4000000000000001E-2</v>
      </c>
      <c r="S70" s="134">
        <v>0.21340000000000001</v>
      </c>
      <c r="T70" s="24">
        <f t="shared" si="671"/>
        <v>984.38400000000001</v>
      </c>
      <c r="U70" s="27">
        <v>0.23799999999999999</v>
      </c>
      <c r="V70" s="24">
        <f t="shared" si="672"/>
        <v>3660.6779999999999</v>
      </c>
      <c r="W70" s="38">
        <v>0.48799999999999999</v>
      </c>
      <c r="X70" s="24">
        <f t="shared" si="673"/>
        <v>7505.9279999999999</v>
      </c>
      <c r="Y70" s="38">
        <v>0.43</v>
      </c>
      <c r="Z70" s="24">
        <f t="shared" si="674"/>
        <v>6613.83</v>
      </c>
      <c r="AA70" s="147">
        <v>2.3999999999999998E-3</v>
      </c>
      <c r="AB70" s="148">
        <f t="shared" si="543"/>
        <v>36.914399999999993</v>
      </c>
      <c r="AC70" s="46">
        <v>2.32E-3</v>
      </c>
      <c r="AD70" s="17">
        <f t="shared" si="676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7"/>
        <v>4.1528700000000001</v>
      </c>
      <c r="AH70" s="27">
        <v>0.21429999999999999</v>
      </c>
      <c r="AI70" s="40">
        <f t="shared" si="678"/>
        <v>32.550027</v>
      </c>
      <c r="AJ70" s="27">
        <f t="shared" si="679"/>
        <v>0.88473538192357826</v>
      </c>
      <c r="AK70" s="28">
        <f t="shared" si="680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548"/>
        <v>34.448652000000003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2">SUM(D68:D70)</f>
        <v>43815</v>
      </c>
      <c r="E71" s="50"/>
      <c r="F71" s="50">
        <f t="shared" ref="F71" si="683">SUM(F68:F70)</f>
        <v>42590</v>
      </c>
      <c r="G71" s="51"/>
      <c r="H71" s="51"/>
      <c r="I71" s="50">
        <f t="shared" ref="I71:K71" si="684">SUM(I68:I70)</f>
        <v>42202</v>
      </c>
      <c r="J71" s="51"/>
      <c r="K71" s="50">
        <f t="shared" si="684"/>
        <v>49190</v>
      </c>
      <c r="L71" s="20">
        <f t="shared" ref="L71" si="685">IF(K71&gt;0,(K68*L68+K69*L69+K70*L70)/K71,0)</f>
        <v>6.0000121976011386E-2</v>
      </c>
      <c r="M71" s="51">
        <f t="shared" ref="M71" si="686">M68+M69+M70</f>
        <v>46239</v>
      </c>
      <c r="N71" s="52">
        <f t="shared" ref="N71" si="687">IF(M71&gt;0,O71/M71,0)</f>
        <v>0.67469525725037305</v>
      </c>
      <c r="O71" s="53">
        <f t="shared" ref="O71" si="688">O68+O69+O70</f>
        <v>31197.234</v>
      </c>
      <c r="P71" s="20">
        <f t="shared" ref="P71" si="689">IF(M71&gt;0,Q71/M71,0)</f>
        <v>0.24230000648802957</v>
      </c>
      <c r="Q71" s="53">
        <f t="shared" ref="Q71" si="690">Q68+Q69+Q70</f>
        <v>11203.71</v>
      </c>
      <c r="R71" s="20">
        <f t="shared" ref="R71" si="691">IF(M71&gt;0,T71/M71,0)</f>
        <v>8.3004736261597351E-2</v>
      </c>
      <c r="S71" s="136"/>
      <c r="T71" s="53">
        <f t="shared" ref="T71" si="692">T68+T69+T70</f>
        <v>3838.056</v>
      </c>
      <c r="U71" s="20">
        <f t="shared" ref="U71" si="693">IF(M71&gt;0,V71/M71,0)</f>
        <v>0.23332939726205151</v>
      </c>
      <c r="V71" s="53">
        <f t="shared" ref="V71" si="694">V68+V69+V70</f>
        <v>10788.918</v>
      </c>
      <c r="W71" s="20">
        <f t="shared" ref="W71" si="695">IF(M71&gt;0,X71/M71,0)</f>
        <v>0.49033257639654831</v>
      </c>
      <c r="X71" s="53">
        <f t="shared" ref="X71" si="696">X68+X69+X70</f>
        <v>22672.487999999998</v>
      </c>
      <c r="Y71" s="20">
        <f t="shared" ref="Y71" si="697">IF(M71&gt;0,Z71/M71,0)</f>
        <v>0.42999999999999994</v>
      </c>
      <c r="Z71" s="53">
        <f t="shared" ref="Z71" si="698">Z68+Z69+Z70</f>
        <v>19882.769999999997</v>
      </c>
      <c r="AA71" s="152">
        <f t="shared" ref="AA71" si="699">IF(M71&gt;0,AB71/M71,0)</f>
        <v>2.4900343865568025E-3</v>
      </c>
      <c r="AB71" s="55">
        <f t="shared" ref="AB71" si="700">SUM(AB68:AB70)</f>
        <v>115.13669999999999</v>
      </c>
      <c r="AC71" s="54">
        <f t="shared" ref="AC71" si="701">IF(M71&gt;0,AD71/M71,0)</f>
        <v>2.4567313306948679E-3</v>
      </c>
      <c r="AD71" s="55">
        <f t="shared" ref="AD71" si="702">SUM(AD68:AD70)</f>
        <v>113.5968</v>
      </c>
      <c r="AE71" s="54">
        <f t="shared" ref="AE71" si="703">IF(M71&gt;0,(AE68*M68+AE69*M69+AE70*M70)/M71,0)</f>
        <v>2.5221813274508534E-3</v>
      </c>
      <c r="AF71" s="54">
        <f t="shared" ref="AF71" si="704">IF(K71&gt;0,(K68*AF68+K69*AF69+K70*AF70)/K71,0)</f>
        <v>2.7667005488920513E-4</v>
      </c>
      <c r="AG71" s="51">
        <f t="shared" ref="AG71" si="705">SUM(AG68:AG70)</f>
        <v>12.793109999999999</v>
      </c>
      <c r="AH71" s="52">
        <f t="shared" ref="AH71" si="706">IF(K71&gt;0,(K68*AH68+K69*AH69+K70*AH70)/K71,0)</f>
        <v>0.21306723724334217</v>
      </c>
      <c r="AI71" s="57">
        <f t="shared" ref="AI71" si="707">SUM(AI68:AI70)</f>
        <v>99.549943799999994</v>
      </c>
      <c r="AJ71" s="52">
        <f t="shared" ref="AJ71" si="708">IF(AND(AD71&gt;0),((AD68*AJ68+AD69*AJ69+AD70*AJ70)/AD71),0)</f>
        <v>0.88853649242806487</v>
      </c>
      <c r="AK71" s="56">
        <f t="shared" si="680"/>
        <v>0.89141449026062669</v>
      </c>
      <c r="AL71" s="50">
        <f t="shared" ref="AL71" si="709">SUM(AL68:AL70)</f>
        <v>510</v>
      </c>
      <c r="AM71" s="20">
        <f t="shared" ref="AM71" si="710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11">SUM(AP68:AP70)</f>
        <v>103.83003240000001</v>
      </c>
      <c r="AQ71" s="137">
        <f t="shared" si="534"/>
        <v>105.2638848</v>
      </c>
      <c r="AR71" s="55"/>
      <c r="AS71" s="55">
        <f t="shared" ref="AS71" si="712">SUM(AS68:AS70)</f>
        <v>1009.14</v>
      </c>
      <c r="AT71" s="102"/>
      <c r="AU71" s="103" t="e">
        <f>AT70</f>
        <v>#REF!</v>
      </c>
      <c r="AV71" s="50">
        <f t="shared" ref="AV71" si="713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49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4">M72*N72</f>
        <v>9816.2839999999997</v>
      </c>
      <c r="P72" s="13">
        <v>0.28100000000000003</v>
      </c>
      <c r="Q72" s="24">
        <f t="shared" ref="Q72:Q74" si="715">M72*P72</f>
        <v>4263.3320000000003</v>
      </c>
      <c r="R72" s="15">
        <v>7.1999999999999995E-2</v>
      </c>
      <c r="S72" s="143">
        <v>0.2112</v>
      </c>
      <c r="T72" s="24">
        <f t="shared" ref="T72:T74" si="716">M72*R72</f>
        <v>1092.384</v>
      </c>
      <c r="U72" s="25">
        <v>0.22800000000000001</v>
      </c>
      <c r="V72" s="24">
        <f t="shared" ref="V72:V74" si="717">M72*U72</f>
        <v>3459.2160000000003</v>
      </c>
      <c r="W72" s="15">
        <v>0.503</v>
      </c>
      <c r="X72" s="24">
        <f t="shared" ref="X72:X74" si="718">M72*W72</f>
        <v>7631.5159999999996</v>
      </c>
      <c r="Y72" s="15">
        <v>0.43</v>
      </c>
      <c r="Z72" s="24">
        <f t="shared" ref="Z72:Z74" si="719">Y72*M72</f>
        <v>6523.96</v>
      </c>
      <c r="AA72" s="145">
        <v>2.4299999999999999E-3</v>
      </c>
      <c r="AB72" s="18">
        <f t="shared" ref="AB72" si="720">M72*AA72</f>
        <v>36.867959999999997</v>
      </c>
      <c r="AC72" s="16">
        <v>2.3999999999999998E-3</v>
      </c>
      <c r="AD72" s="17">
        <f t="shared" ref="AD72:AD74" si="721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2">AF72*M72</f>
        <v>4.0964400000000003</v>
      </c>
      <c r="AH72" s="114">
        <v>0.2104</v>
      </c>
      <c r="AI72" s="29">
        <f t="shared" ref="AI72:AI74" si="723">AL72*(1-AM72)*AH72</f>
        <v>32.150172000000005</v>
      </c>
      <c r="AJ72" s="27">
        <f t="shared" ref="AJ72:AJ74" si="724">IF(AND(AH72&gt;0,AF72&gt;0,AC72&gt;0),((AC72-AF72)*AH72)/((AH72-AF72)*AC72),0)</f>
        <v>0.88864036548803116</v>
      </c>
      <c r="AK72" s="59">
        <f t="shared" si="680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94" si="725">AL72*(1-AM72)*AO72</f>
        <v>34.0602345</v>
      </c>
      <c r="AR72" s="18">
        <v>1.58</v>
      </c>
      <c r="AS72" s="18">
        <v>505.74</v>
      </c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180" t="s">
        <v>63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4"/>
        <v>8993.8379999999997</v>
      </c>
      <c r="P73" s="35">
        <v>0.34399999999999997</v>
      </c>
      <c r="Q73" s="24">
        <f t="shared" si="715"/>
        <v>5234.9919999999993</v>
      </c>
      <c r="R73" s="38">
        <v>6.5000000000000002E-2</v>
      </c>
      <c r="S73" s="134">
        <v>0.2175</v>
      </c>
      <c r="T73" s="24">
        <f t="shared" si="716"/>
        <v>989.17000000000007</v>
      </c>
      <c r="U73" s="27">
        <v>0.22500000000000001</v>
      </c>
      <c r="V73" s="24">
        <f t="shared" si="717"/>
        <v>3424.05</v>
      </c>
      <c r="W73" s="38">
        <v>0.498</v>
      </c>
      <c r="X73" s="24">
        <f t="shared" si="718"/>
        <v>7578.5640000000003</v>
      </c>
      <c r="Y73" s="38">
        <v>0.42</v>
      </c>
      <c r="Z73" s="24">
        <f t="shared" si="719"/>
        <v>6391.5599999999995</v>
      </c>
      <c r="AA73" s="146">
        <v>2.5799999999999998E-3</v>
      </c>
      <c r="AB73" s="18">
        <f t="shared" si="543"/>
        <v>39.262439999999998</v>
      </c>
      <c r="AC73" s="39">
        <v>2.5100000000000001E-3</v>
      </c>
      <c r="AD73" s="17">
        <f t="shared" si="721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2"/>
        <v>4.2610399999999995</v>
      </c>
      <c r="AH73" s="27">
        <v>0.2142</v>
      </c>
      <c r="AI73" s="40">
        <f t="shared" si="723"/>
        <v>32.428166400000002</v>
      </c>
      <c r="AJ73" s="27">
        <f t="shared" si="724"/>
        <v>0.88960910285559347</v>
      </c>
      <c r="AK73" s="28">
        <f t="shared" si="680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5"/>
        <v>34.426540799999998</v>
      </c>
      <c r="AR73" s="41">
        <v>1.52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10" t="s">
        <v>50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4"/>
        <v>10323.264000000001</v>
      </c>
      <c r="P74" s="38">
        <v>0.23599999999999999</v>
      </c>
      <c r="Q74" s="24">
        <f t="shared" si="715"/>
        <v>3625.4319999999998</v>
      </c>
      <c r="R74" s="38">
        <v>9.1999999999999998E-2</v>
      </c>
      <c r="S74" s="134">
        <v>0.21829999999999999</v>
      </c>
      <c r="T74" s="24">
        <f t="shared" si="716"/>
        <v>1413.3040000000001</v>
      </c>
      <c r="U74" s="27">
        <v>0.23200000000000001</v>
      </c>
      <c r="V74" s="24">
        <f t="shared" si="717"/>
        <v>3563.9840000000004</v>
      </c>
      <c r="W74" s="38">
        <v>0.496</v>
      </c>
      <c r="X74" s="24">
        <f t="shared" si="718"/>
        <v>7619.5519999999997</v>
      </c>
      <c r="Y74" s="38">
        <v>0.42</v>
      </c>
      <c r="Z74" s="24">
        <f t="shared" si="719"/>
        <v>6452.04</v>
      </c>
      <c r="AA74" s="147">
        <v>2.5000000000000001E-3</v>
      </c>
      <c r="AB74" s="148">
        <f t="shared" si="543"/>
        <v>38.405000000000001</v>
      </c>
      <c r="AC74" s="46">
        <v>2.5300000000000001E-3</v>
      </c>
      <c r="AD74" s="17">
        <f t="shared" si="721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2"/>
        <v>4.3013599999999999</v>
      </c>
      <c r="AH74" s="27">
        <v>0.20849999999999999</v>
      </c>
      <c r="AI74" s="40">
        <f t="shared" si="723"/>
        <v>35.402465999999997</v>
      </c>
      <c r="AJ74" s="27">
        <f t="shared" si="724"/>
        <v>0.89052397073177769</v>
      </c>
      <c r="AK74" s="28">
        <f t="shared" si="680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5"/>
        <v>37.253242399999998</v>
      </c>
      <c r="AR74" s="17">
        <v>1.55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6">SUM(D72:D74)</f>
        <v>42800</v>
      </c>
      <c r="E75" s="50"/>
      <c r="F75" s="50">
        <f t="shared" ref="F75" si="727">SUM(F72:F74)</f>
        <v>49932</v>
      </c>
      <c r="G75" s="51"/>
      <c r="H75" s="51"/>
      <c r="I75" s="50">
        <f t="shared" ref="I75:K75" si="728">SUM(I72:I74)</f>
        <v>48715</v>
      </c>
      <c r="J75" s="51"/>
      <c r="K75" s="50">
        <f t="shared" si="728"/>
        <v>48689</v>
      </c>
      <c r="L75" s="20">
        <f t="shared" ref="L75" si="729">IF(K75&gt;0,(K72*L72+K73*L73+K74*L74)/K75,0)</f>
        <v>6.0336010187105917E-2</v>
      </c>
      <c r="M75" s="51">
        <f t="shared" ref="M75" si="730">M72+M73+M74</f>
        <v>45752</v>
      </c>
      <c r="N75" s="52">
        <f t="shared" ref="N75" si="731">IF(M75&gt;0,O75/M75,0)</f>
        <v>0.6367674855744011</v>
      </c>
      <c r="O75" s="53">
        <f t="shared" ref="O75" si="732">O72+O73+O74</f>
        <v>29133.385999999999</v>
      </c>
      <c r="P75" s="20">
        <f t="shared" ref="P75" si="733">IF(M75&gt;0,Q75/M75,0)</f>
        <v>0.28684551495016614</v>
      </c>
      <c r="Q75" s="53">
        <f t="shared" ref="Q75" si="734">Q72+Q73+Q74</f>
        <v>13123.756000000001</v>
      </c>
      <c r="R75" s="20">
        <f t="shared" ref="R75" si="735">IF(M75&gt;0,T75/M75,0)</f>
        <v>7.6386999475432774E-2</v>
      </c>
      <c r="S75" s="136"/>
      <c r="T75" s="53">
        <f t="shared" ref="T75" si="736">T72+T73+T74</f>
        <v>3494.8580000000002</v>
      </c>
      <c r="U75" s="20">
        <f t="shared" ref="U75" si="737">IF(M75&gt;0,V75/M75,0)</f>
        <v>0.22834520895261409</v>
      </c>
      <c r="V75" s="53">
        <f t="shared" ref="V75" si="738">V72+V73+V74</f>
        <v>10447.25</v>
      </c>
      <c r="W75" s="20">
        <f t="shared" ref="W75" si="739">IF(M75&gt;0,X75/M75,0)</f>
        <v>0.4989865361077111</v>
      </c>
      <c r="X75" s="53">
        <f t="shared" ref="X75" si="740">X72+X73+X74</f>
        <v>22829.631999999998</v>
      </c>
      <c r="Y75" s="20">
        <f t="shared" ref="Y75" si="741">IF(M75&gt;0,Z75/M75,0)</f>
        <v>0.42331613918517225</v>
      </c>
      <c r="Z75" s="53">
        <f t="shared" ref="Z75" si="742">Z72+Z73+Z74</f>
        <v>19367.560000000001</v>
      </c>
      <c r="AA75" s="152">
        <f t="shared" ref="AA75" si="743">IF(M75&gt;0,AB75/M75,0)</f>
        <v>2.5033965728274172E-3</v>
      </c>
      <c r="AB75" s="55">
        <f t="shared" ref="AB75" si="744">SUM(AB72:AB74)</f>
        <v>114.5354</v>
      </c>
      <c r="AC75" s="54">
        <f t="shared" ref="AC75" si="745">IF(M75&gt;0,AD75/M75,0)</f>
        <v>2.4802378038118553E-3</v>
      </c>
      <c r="AD75" s="55">
        <f t="shared" ref="AD75" si="746">SUM(AD72:AD74)</f>
        <v>113.47584000000001</v>
      </c>
      <c r="AE75" s="54">
        <f t="shared" ref="AE75" si="747">IF(M75&gt;0,(AE72*M72+AE73*M73+AE74*M74)/M75,0)</f>
        <v>2.6216201980241299E-3</v>
      </c>
      <c r="AF75" s="54">
        <f t="shared" ref="AF75" si="748">IF(K75&gt;0,(K72*AF72+K73*AF73+K74*AF74)/K75,0)</f>
        <v>2.7668508287292818E-4</v>
      </c>
      <c r="AG75" s="51">
        <f t="shared" ref="AG75" si="749">SUM(AG72:AG74)</f>
        <v>12.658839999999998</v>
      </c>
      <c r="AH75" s="52">
        <f t="shared" ref="AH75" si="750">IF(K75&gt;0,(K72*AH72+K73*AH73+K74*AH74)/K75,0)</f>
        <v>0.21102507342520899</v>
      </c>
      <c r="AI75" s="57">
        <f t="shared" ref="AI75" si="751">SUM(AI72:AI74)</f>
        <v>99.980804400000011</v>
      </c>
      <c r="AJ75" s="52">
        <f t="shared" ref="AJ75" si="752">IF(AND(AD75&gt;0),((AD72*AJ72+AD73*AJ73+AD74*AJ74)/AD75),0)</f>
        <v>0.88961159401826484</v>
      </c>
      <c r="AK75" s="56">
        <f t="shared" si="680"/>
        <v>0.89555445968652125</v>
      </c>
      <c r="AL75" s="50">
        <f t="shared" ref="AL75" si="753">SUM(AL72:AL74)</f>
        <v>520</v>
      </c>
      <c r="AM75" s="20">
        <f t="shared" ref="AM75" si="754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5">SUM(AP72:AP74)</f>
        <v>107.28552729999998</v>
      </c>
      <c r="AQ75" s="137">
        <f t="shared" ref="AQ75:AQ95" si="756">SUM(AQ72:AQ74)</f>
        <v>105.74001770000001</v>
      </c>
      <c r="AR75" s="55"/>
      <c r="AS75" s="55">
        <f t="shared" ref="AS75" si="757">SUM(AS72:AS74)</f>
        <v>505.74</v>
      </c>
      <c r="AT75" s="102"/>
      <c r="AU75" s="103" t="e">
        <f>AT74</f>
        <v>#REF!</v>
      </c>
      <c r="AV75" s="50">
        <f t="shared" ref="AV75" si="758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0" t="s">
        <v>48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9">M76*N76</f>
        <v>9424.2819999999992</v>
      </c>
      <c r="P76" s="13">
        <v>0.28499999999999998</v>
      </c>
      <c r="Q76" s="24">
        <f t="shared" ref="Q76:Q78" si="760">M76*P76</f>
        <v>4424.91</v>
      </c>
      <c r="R76" s="15">
        <v>0.108</v>
      </c>
      <c r="S76" s="143">
        <v>0.21279999999999999</v>
      </c>
      <c r="T76" s="24">
        <f t="shared" ref="T76:T78" si="761">M76*R76</f>
        <v>1676.808</v>
      </c>
      <c r="U76" s="25">
        <v>0.22700000000000001</v>
      </c>
      <c r="V76" s="24">
        <f t="shared" ref="V76:V78" si="762">M76*U76</f>
        <v>3524.402</v>
      </c>
      <c r="W76" s="15">
        <v>0.501</v>
      </c>
      <c r="X76" s="24">
        <f t="shared" ref="X76:X78" si="763">M76*W76</f>
        <v>7778.5259999999998</v>
      </c>
      <c r="Y76" s="15">
        <v>0.43</v>
      </c>
      <c r="Z76" s="24">
        <f t="shared" ref="Z76:Z78" si="764">Y76*M76</f>
        <v>6676.18</v>
      </c>
      <c r="AA76" s="145">
        <v>2.5000000000000001E-3</v>
      </c>
      <c r="AB76" s="18">
        <f t="shared" ref="AB76:AB94" si="765">M76*AA76</f>
        <v>38.814999999999998</v>
      </c>
      <c r="AC76" s="16">
        <v>2.5200000000000001E-3</v>
      </c>
      <c r="AD76" s="17">
        <f t="shared" ref="AD76:AD78" si="766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7">AF76*M76</f>
        <v>4.3472799999999996</v>
      </c>
      <c r="AH76" s="114">
        <v>0.21460000000000001</v>
      </c>
      <c r="AI76" s="29">
        <f t="shared" ref="AI76:AI78" si="768">AL76*(1-AM76)*AH76</f>
        <v>34.129125600000002</v>
      </c>
      <c r="AJ76" s="27">
        <f t="shared" ref="AJ76:AJ78" si="769">IF(AND(AH76&gt;0,AF76&gt;0,AC76&gt;0),((AC76-AF76)*AH76)/((AH76-AF76)*AC76),0)</f>
        <v>0.89005018456306251</v>
      </c>
      <c r="AK76" s="59">
        <f t="shared" si="680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70">AL76*(1-AM76)*AO76</f>
        <v>34.5744264</v>
      </c>
      <c r="AR76" s="18">
        <v>1.58</v>
      </c>
      <c r="AS76" s="18"/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3"/>
      <c r="B77" s="32">
        <v>2</v>
      </c>
      <c r="C77" s="10" t="s">
        <v>49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9"/>
        <v>9678.5920000000006</v>
      </c>
      <c r="P77" s="35">
        <v>0.34599999999999997</v>
      </c>
      <c r="Q77" s="24">
        <f t="shared" si="760"/>
        <v>5436.3519999999999</v>
      </c>
      <c r="R77" s="38">
        <v>3.7999999999999999E-2</v>
      </c>
      <c r="S77" s="134">
        <v>0.2316</v>
      </c>
      <c r="T77" s="24">
        <f t="shared" si="761"/>
        <v>597.05600000000004</v>
      </c>
      <c r="U77" s="27">
        <v>0.23499999999999999</v>
      </c>
      <c r="V77" s="24">
        <f t="shared" si="762"/>
        <v>3692.3199999999997</v>
      </c>
      <c r="W77" s="38">
        <v>0.49299999999999999</v>
      </c>
      <c r="X77" s="24">
        <f t="shared" si="763"/>
        <v>7746.0159999999996</v>
      </c>
      <c r="Y77" s="38">
        <v>0.43</v>
      </c>
      <c r="Z77" s="24">
        <f t="shared" si="764"/>
        <v>6756.16</v>
      </c>
      <c r="AA77" s="146">
        <v>2.49E-3</v>
      </c>
      <c r="AB77" s="18">
        <f t="shared" si="765"/>
        <v>39.122880000000002</v>
      </c>
      <c r="AC77" s="39">
        <v>2.5400000000000002E-3</v>
      </c>
      <c r="AD77" s="17">
        <f t="shared" si="766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7"/>
        <v>4.2422399999999998</v>
      </c>
      <c r="AH77" s="27">
        <v>0.20630000000000001</v>
      </c>
      <c r="AI77" s="40">
        <f t="shared" si="768"/>
        <v>34.654274000000008</v>
      </c>
      <c r="AJ77" s="27">
        <f t="shared" si="769"/>
        <v>0.89487197224163895</v>
      </c>
      <c r="AK77" s="28">
        <f t="shared" si="680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5"/>
        <v>36.334074000000001</v>
      </c>
      <c r="AR77" s="41">
        <v>1.58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3"/>
      <c r="B78" s="32">
        <v>3</v>
      </c>
      <c r="C78" s="10" t="s">
        <v>50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9"/>
        <v>8786.741</v>
      </c>
      <c r="P78" s="38">
        <v>0.40100000000000002</v>
      </c>
      <c r="Q78" s="24">
        <f t="shared" si="760"/>
        <v>6258.4070000000002</v>
      </c>
      <c r="R78" s="38">
        <v>3.5999999999999997E-2</v>
      </c>
      <c r="S78" s="134">
        <v>0.23280000000000001</v>
      </c>
      <c r="T78" s="24">
        <f t="shared" si="761"/>
        <v>561.85199999999998</v>
      </c>
      <c r="U78" s="27">
        <v>0.23400000000000001</v>
      </c>
      <c r="V78" s="24">
        <f t="shared" si="762"/>
        <v>3652.038</v>
      </c>
      <c r="W78" s="38">
        <v>0.48799999999999999</v>
      </c>
      <c r="X78" s="24">
        <f t="shared" si="763"/>
        <v>7616.2159999999994</v>
      </c>
      <c r="Y78" s="38">
        <v>0.43</v>
      </c>
      <c r="Z78" s="24">
        <f t="shared" si="764"/>
        <v>6711.01</v>
      </c>
      <c r="AA78" s="147">
        <v>2.5500000000000002E-3</v>
      </c>
      <c r="AB78" s="148">
        <f t="shared" si="765"/>
        <v>39.797850000000004</v>
      </c>
      <c r="AC78" s="46">
        <v>2.5500000000000002E-3</v>
      </c>
      <c r="AD78" s="17">
        <f t="shared" si="766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7"/>
        <v>4.3699599999999998</v>
      </c>
      <c r="AH78" s="27">
        <v>0.2051</v>
      </c>
      <c r="AI78" s="40">
        <f t="shared" si="768"/>
        <v>35.352676799999998</v>
      </c>
      <c r="AJ78" s="27">
        <f t="shared" si="769"/>
        <v>0.89141302453995963</v>
      </c>
      <c r="AK78" s="28">
        <f t="shared" si="680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5"/>
        <v>36.369647999999998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71">SUM(D76:D78)</f>
        <v>56400</v>
      </c>
      <c r="E79" s="50"/>
      <c r="F79" s="50">
        <f t="shared" ref="F79" si="772">SUM(F76:F78)</f>
        <v>58760</v>
      </c>
      <c r="G79" s="51"/>
      <c r="H79" s="51"/>
      <c r="I79" s="50">
        <f t="shared" ref="I79:K79" si="773">SUM(I76:I78)</f>
        <v>56933</v>
      </c>
      <c r="J79" s="51"/>
      <c r="K79" s="50">
        <f t="shared" si="773"/>
        <v>49694</v>
      </c>
      <c r="L79" s="20">
        <f t="shared" ref="L79" si="774">IF(K79&gt;0,(K76*L76+K77*L77+K78*L78)/K79,0)</f>
        <v>5.7327846420090957E-2</v>
      </c>
      <c r="M79" s="51">
        <f t="shared" ref="M79" si="775">M76+M77+M78</f>
        <v>46845</v>
      </c>
      <c r="N79" s="52">
        <f t="shared" ref="N79" si="776">IF(M79&gt;0,O79/M79,0)</f>
        <v>0.59535948340271105</v>
      </c>
      <c r="O79" s="53">
        <f t="shared" ref="O79" si="777">O76+O77+O78</f>
        <v>27889.614999999998</v>
      </c>
      <c r="P79" s="20">
        <f t="shared" ref="P79" si="778">IF(M79&gt;0,Q79/M79,0)</f>
        <v>0.34410650016010241</v>
      </c>
      <c r="Q79" s="53">
        <f t="shared" ref="Q79" si="779">Q76+Q77+Q78</f>
        <v>16119.668999999998</v>
      </c>
      <c r="R79" s="20">
        <f t="shared" ref="R79" si="780">IF(M79&gt;0,T79/M79,0)</f>
        <v>6.0534016437186464E-2</v>
      </c>
      <c r="S79" s="136"/>
      <c r="T79" s="53">
        <f t="shared" ref="T79" si="781">T76+T77+T78</f>
        <v>2835.7159999999999</v>
      </c>
      <c r="U79" s="20">
        <f t="shared" ref="U79" si="782">IF(M79&gt;0,V79/M79,0)</f>
        <v>0.23201536983669549</v>
      </c>
      <c r="V79" s="53">
        <f t="shared" ref="V79" si="783">V76+V77+V78</f>
        <v>10868.76</v>
      </c>
      <c r="W79" s="20">
        <f t="shared" ref="W79" si="784">IF(M79&gt;0,X79/M79,0)</f>
        <v>0.49398565481908419</v>
      </c>
      <c r="X79" s="53">
        <f t="shared" ref="X79" si="785">X76+X77+X78</f>
        <v>23140.757999999998</v>
      </c>
      <c r="Y79" s="20">
        <f t="shared" ref="Y79" si="786">IF(M79&gt;0,Z79/M79,0)</f>
        <v>0.43</v>
      </c>
      <c r="Z79" s="53">
        <f t="shared" ref="Z79" si="787">Z76+Z77+Z78</f>
        <v>20143.349999999999</v>
      </c>
      <c r="AA79" s="152">
        <f t="shared" ref="AA79" si="788">IF(M79&gt;0,AB79/M79,0)</f>
        <v>2.5133040879496216E-3</v>
      </c>
      <c r="AB79" s="55">
        <f t="shared" ref="AB79" si="789">SUM(AB76:AB78)</f>
        <v>117.73573000000002</v>
      </c>
      <c r="AC79" s="54">
        <f t="shared" ref="AC79" si="790">IF(M79&gt;0,AD79/M79,0)</f>
        <v>2.5367029565588643E-3</v>
      </c>
      <c r="AD79" s="55">
        <f t="shared" ref="AD79" si="791">SUM(AD76:AD78)</f>
        <v>118.83185</v>
      </c>
      <c r="AE79" s="54">
        <f t="shared" ref="AE79" si="792">IF(M79&gt;0,(AE76*M76+AE77*M77+AE78*M78)/M79,0)</f>
        <v>2.6576747401003309E-3</v>
      </c>
      <c r="AF79" s="54">
        <f t="shared" ref="AF79" si="793">IF(K79&gt;0,(K76*AF76+K77*AF77+K78*AF78)/K79,0)</f>
        <v>2.7665774540185935E-4</v>
      </c>
      <c r="AG79" s="51">
        <f t="shared" ref="AG79" si="794">SUM(AG76:AG78)</f>
        <v>12.959479999999999</v>
      </c>
      <c r="AH79" s="52">
        <f t="shared" ref="AH79" si="795">IF(K79&gt;0,(K76*AH76+K77*AH77+K78*AH78)/K79,0)</f>
        <v>0.20865862478367611</v>
      </c>
      <c r="AI79" s="57">
        <f t="shared" ref="AI79" si="796">SUM(AI76:AI78)</f>
        <v>104.13607640000001</v>
      </c>
      <c r="AJ79" s="52">
        <f t="shared" ref="AJ79" si="797">IF(AND(AD79&gt;0),((AD76*AJ76+AD77*AJ77+AD78*AJ78)/AD79),0)</f>
        <v>0.89212596069639105</v>
      </c>
      <c r="AK79" s="56">
        <f t="shared" si="680"/>
        <v>0.89701336522967834</v>
      </c>
      <c r="AL79" s="50">
        <f t="shared" ref="AL79" si="798">SUM(AL76:AL78)</f>
        <v>548</v>
      </c>
      <c r="AM79" s="20">
        <f t="shared" ref="AM79" si="799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800">SUM(AP76:AP78)</f>
        <v>111.5392932</v>
      </c>
      <c r="AQ79" s="137">
        <f t="shared" si="756"/>
        <v>107.27814840000001</v>
      </c>
      <c r="AR79" s="55"/>
      <c r="AS79" s="55">
        <f t="shared" ref="AS79" si="801">SUM(AS76:AS78)</f>
        <v>0</v>
      </c>
      <c r="AT79" s="102"/>
      <c r="AU79" s="103" t="e">
        <f>AT78</f>
        <v>#REF!</v>
      </c>
      <c r="AV79" s="50">
        <f t="shared" ref="AV79" si="802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2">
        <v>20</v>
      </c>
      <c r="B80" s="22">
        <v>1</v>
      </c>
      <c r="C80" s="10" t="s">
        <v>48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3">M80*N80</f>
        <v>10928.135</v>
      </c>
      <c r="P80" s="13">
        <v>0.26700000000000002</v>
      </c>
      <c r="Q80" s="24">
        <f t="shared" ref="Q80:Q82" si="804">M80*P80</f>
        <v>4150.5150000000003</v>
      </c>
      <c r="R80" s="15">
        <v>0.03</v>
      </c>
      <c r="S80" s="143">
        <v>0.23710000000000001</v>
      </c>
      <c r="T80" s="24">
        <f t="shared" ref="T80:T82" si="805">M80*R80</f>
        <v>466.34999999999997</v>
      </c>
      <c r="U80" s="25">
        <v>0.24</v>
      </c>
      <c r="V80" s="24">
        <f t="shared" ref="V80:V82" si="806">M80*U80</f>
        <v>3730.7999999999997</v>
      </c>
      <c r="W80" s="15">
        <v>0.48199999999999998</v>
      </c>
      <c r="X80" s="24">
        <f t="shared" ref="X80:X82" si="807">M80*W80</f>
        <v>7492.69</v>
      </c>
      <c r="Y80" s="15">
        <v>0.41</v>
      </c>
      <c r="Z80" s="24">
        <f t="shared" ref="Z80:Z82" si="808">Y80*M80</f>
        <v>6373.45</v>
      </c>
      <c r="AA80" s="145">
        <v>2.5200000000000001E-3</v>
      </c>
      <c r="AB80" s="18">
        <f t="shared" ref="AB80" si="809">M80*AA80</f>
        <v>39.173400000000001</v>
      </c>
      <c r="AC80" s="16">
        <v>2.5500000000000002E-3</v>
      </c>
      <c r="AD80" s="17">
        <f t="shared" ref="AD80:AD82" si="810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11">AF80*M80</f>
        <v>4.3525999999999998</v>
      </c>
      <c r="AH80" s="114">
        <v>0.20910000000000001</v>
      </c>
      <c r="AI80" s="29">
        <f t="shared" ref="AI80:AI82" si="812">AL80*(1-AM80)*AH80</f>
        <v>33.795578400000004</v>
      </c>
      <c r="AJ80" s="27">
        <f t="shared" ref="AJ80:AJ82" si="813">IF(AND(AH80&gt;0,AF80&gt;0,AC80&gt;0),((AC80-AF80)*AH80)/((AH80-AF80)*AC80),0)</f>
        <v>0.8913897136289628</v>
      </c>
      <c r="AK80" s="59">
        <f t="shared" si="680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4">AL80*(1-AM80)*AO80</f>
        <v>35.056245600000004</v>
      </c>
      <c r="AR80" s="18">
        <v>1.56</v>
      </c>
      <c r="AS80" s="18"/>
      <c r="AT80" s="98" t="e">
        <f>AT78+AL80-AS80</f>
        <v>#REF!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3"/>
      <c r="B81" s="32">
        <v>2</v>
      </c>
      <c r="C81" s="10" t="s">
        <v>49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3"/>
        <v>11758.067999999999</v>
      </c>
      <c r="P81" s="35">
        <v>0.191</v>
      </c>
      <c r="Q81" s="24">
        <f t="shared" si="804"/>
        <v>2970.623</v>
      </c>
      <c r="R81" s="38">
        <v>5.2999999999999999E-2</v>
      </c>
      <c r="S81" s="134">
        <v>0.2281</v>
      </c>
      <c r="T81" s="24">
        <f t="shared" si="805"/>
        <v>824.30899999999997</v>
      </c>
      <c r="U81" s="27">
        <v>0.221</v>
      </c>
      <c r="V81" s="24">
        <f t="shared" si="806"/>
        <v>3437.2130000000002</v>
      </c>
      <c r="W81" s="38">
        <v>0.52100000000000002</v>
      </c>
      <c r="X81" s="24">
        <f t="shared" si="807"/>
        <v>8103.1130000000003</v>
      </c>
      <c r="Y81" s="38">
        <v>0.42</v>
      </c>
      <c r="Z81" s="24">
        <f t="shared" si="808"/>
        <v>6532.2599999999993</v>
      </c>
      <c r="AA81" s="146">
        <v>2.65E-3</v>
      </c>
      <c r="AB81" s="18">
        <f t="shared" si="765"/>
        <v>41.215449999999997</v>
      </c>
      <c r="AC81" s="39">
        <v>2.66E-3</v>
      </c>
      <c r="AD81" s="17">
        <f t="shared" si="810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11"/>
        <v>4.51037</v>
      </c>
      <c r="AH81" s="27">
        <v>0.21540000000000001</v>
      </c>
      <c r="AI81" s="40">
        <f t="shared" si="812"/>
        <v>36.735177600000007</v>
      </c>
      <c r="AJ81" s="27">
        <f t="shared" si="813"/>
        <v>0.89217861258604192</v>
      </c>
      <c r="AK81" s="28">
        <f t="shared" si="680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5"/>
        <v>36.922775999999999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80" t="s">
        <v>63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3"/>
        <v>11549.856</v>
      </c>
      <c r="P82" s="38">
        <v>0.22</v>
      </c>
      <c r="Q82" s="24">
        <f t="shared" si="804"/>
        <v>3415.28</v>
      </c>
      <c r="R82" s="38">
        <v>3.5999999999999997E-2</v>
      </c>
      <c r="S82" s="134">
        <v>0.23319999999999999</v>
      </c>
      <c r="T82" s="24">
        <f t="shared" si="805"/>
        <v>558.86399999999992</v>
      </c>
      <c r="U82" s="27">
        <v>0.247</v>
      </c>
      <c r="V82" s="24">
        <f t="shared" si="806"/>
        <v>3834.4279999999999</v>
      </c>
      <c r="W82" s="38">
        <v>0.47399999999999998</v>
      </c>
      <c r="X82" s="24">
        <f t="shared" si="807"/>
        <v>7358.3759999999993</v>
      </c>
      <c r="Y82" s="38">
        <v>0.43</v>
      </c>
      <c r="Z82" s="24">
        <f t="shared" si="808"/>
        <v>6675.32</v>
      </c>
      <c r="AA82" s="147">
        <v>2.63E-3</v>
      </c>
      <c r="AB82" s="148">
        <f t="shared" si="765"/>
        <v>40.828119999999998</v>
      </c>
      <c r="AC82" s="46">
        <v>2.6199999999999999E-3</v>
      </c>
      <c r="AD82" s="17">
        <f t="shared" si="810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11"/>
        <v>4.3467199999999995</v>
      </c>
      <c r="AH82" s="27">
        <v>0.21870000000000001</v>
      </c>
      <c r="AI82" s="40">
        <f t="shared" si="812"/>
        <v>35.545748400000001</v>
      </c>
      <c r="AJ82" s="27">
        <f t="shared" si="813"/>
        <v>0.89427470431293177</v>
      </c>
      <c r="AK82" s="28">
        <f t="shared" si="680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5"/>
        <v>37.333600400000002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5">SUM(D80:D82)</f>
        <v>52170</v>
      </c>
      <c r="E83" s="50"/>
      <c r="F83" s="50">
        <f t="shared" ref="F83" si="816">SUM(F80:F82)</f>
        <v>49678</v>
      </c>
      <c r="G83" s="51"/>
      <c r="H83" s="51"/>
      <c r="I83" s="50">
        <f t="shared" ref="I83:K83" si="817">SUM(I80:I82)</f>
        <v>48522</v>
      </c>
      <c r="J83" s="51"/>
      <c r="K83" s="50">
        <f t="shared" si="817"/>
        <v>49301</v>
      </c>
      <c r="L83" s="20">
        <f t="shared" ref="L83" si="818">IF(K83&gt;0,(K80*L80+K81*L81+K82*L82)/K83,0)</f>
        <v>5.4338836940427168E-2</v>
      </c>
      <c r="M83" s="51">
        <f t="shared" ref="M83" si="819">M80+M81+M82</f>
        <v>46622</v>
      </c>
      <c r="N83" s="52">
        <f t="shared" ref="N83" si="820">IF(M83&gt;0,O83/M83,0)</f>
        <v>0.73433269700999526</v>
      </c>
      <c r="O83" s="53">
        <f t="shared" ref="O83" si="821">O80+O81+O82</f>
        <v>34236.059000000001</v>
      </c>
      <c r="P83" s="20">
        <f t="shared" ref="P83" si="822">IF(M83&gt;0,Q83/M83,0)</f>
        <v>0.22599669683840251</v>
      </c>
      <c r="Q83" s="53">
        <f t="shared" ref="Q83" si="823">Q80+Q81+Q82</f>
        <v>10536.418000000001</v>
      </c>
      <c r="R83" s="20">
        <f t="shared" ref="R83" si="824">IF(M83&gt;0,T83/M83,0)</f>
        <v>3.9670606151602242E-2</v>
      </c>
      <c r="S83" s="136"/>
      <c r="T83" s="53">
        <f t="shared" ref="T83" si="825">T80+T81+T82</f>
        <v>1849.5229999999997</v>
      </c>
      <c r="U83" s="20">
        <f t="shared" ref="U83" si="826">IF(M83&gt;0,V83/M83,0)</f>
        <v>0.23599247136544976</v>
      </c>
      <c r="V83" s="53">
        <f t="shared" ref="V83" si="827">V80+V81+V82</f>
        <v>11002.440999999999</v>
      </c>
      <c r="W83" s="20">
        <f t="shared" ref="W83" si="828">IF(M83&gt;0,X83/M83,0)</f>
        <v>0.49234651023122133</v>
      </c>
      <c r="X83" s="53">
        <f t="shared" ref="X83" si="829">X80+X81+X82</f>
        <v>22954.179</v>
      </c>
      <c r="Y83" s="20">
        <f t="shared" ref="Y83" si="830">IF(M83&gt;0,Z83/M83,0)</f>
        <v>0.41999549568873062</v>
      </c>
      <c r="Z83" s="53">
        <f t="shared" ref="Z83" si="831">Z80+Z81+Z82</f>
        <v>19581.03</v>
      </c>
      <c r="AA83" s="152">
        <f t="shared" ref="AA83" si="832">IF(M83&gt;0,AB83/M83,0)</f>
        <v>2.5999950667067047E-3</v>
      </c>
      <c r="AB83" s="55">
        <f t="shared" ref="AB83" si="833">SUM(AB80:AB82)</f>
        <v>121.21696999999999</v>
      </c>
      <c r="AC83" s="54">
        <f t="shared" ref="AC83" si="834">IF(M83&gt;0,AD83/M83,0)</f>
        <v>2.6100040753292432E-3</v>
      </c>
      <c r="AD83" s="55">
        <f t="shared" ref="AD83" si="835">SUM(AD80:AD82)</f>
        <v>121.68360999999999</v>
      </c>
      <c r="AE83" s="54">
        <f t="shared" ref="AE83" si="836">IF(M83&gt;0,(AE80*M80+AE81*M81+AE82*M82)/M83,0)</f>
        <v>2.6580389858864915E-3</v>
      </c>
      <c r="AF83" s="54">
        <f t="shared" ref="AF83" si="837">IF(K83&gt;0,(K80*AF80+K81*AF81+K82*AF82)/K83,0)</f>
        <v>2.8333482079471003E-4</v>
      </c>
      <c r="AG83" s="51">
        <f t="shared" ref="AG83" si="838">SUM(AG80:AG82)</f>
        <v>13.20969</v>
      </c>
      <c r="AH83" s="52">
        <f t="shared" ref="AH83" si="839">IF(K83&gt;0,(K80*AH80+K81*AH81+K82*AH82)/K83,0)</f>
        <v>0.21438951339729415</v>
      </c>
      <c r="AI83" s="57">
        <f t="shared" ref="AI83" si="840">SUM(AI80:AI82)</f>
        <v>106.0765044</v>
      </c>
      <c r="AJ83" s="52">
        <f t="shared" ref="AJ83" si="841">IF(AND(AD83&gt;0),((AD80*AJ80+AD81*AJ81+AD82*AJ82)/AD83),0)</f>
        <v>0.89262224118847178</v>
      </c>
      <c r="AK83" s="56">
        <f t="shared" si="680"/>
        <v>0.89453629370039578</v>
      </c>
      <c r="AL83" s="50">
        <f t="shared" ref="AL83" si="842">SUM(AL80:AL82)</f>
        <v>544</v>
      </c>
      <c r="AM83" s="20">
        <f t="shared" ref="AM83" si="843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4">SUM(AP80:AP82)</f>
        <v>110.71340360000001</v>
      </c>
      <c r="AQ83" s="137">
        <f t="shared" si="756"/>
        <v>109.312622</v>
      </c>
      <c r="AR83" s="55"/>
      <c r="AS83" s="55">
        <f t="shared" ref="AS83" si="845">SUM(AS80:AS82)</f>
        <v>0</v>
      </c>
      <c r="AT83" s="102"/>
      <c r="AU83" s="103" t="e">
        <f>AT82</f>
        <v>#REF!</v>
      </c>
      <c r="AV83" s="50">
        <f t="shared" ref="AV83" si="846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0" t="s">
        <v>48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7">M84*N84</f>
        <v>10038.036</v>
      </c>
      <c r="P84" s="13">
        <v>0.27400000000000002</v>
      </c>
      <c r="Q84" s="24">
        <f t="shared" ref="Q84:Q86" si="848">M84*P84</f>
        <v>4117.3980000000001</v>
      </c>
      <c r="R84" s="15">
        <v>5.8000000000000003E-2</v>
      </c>
      <c r="S84" s="143">
        <v>0.22789999999999999</v>
      </c>
      <c r="T84" s="24">
        <f t="shared" ref="T84:T86" si="849">M84*R84</f>
        <v>871.56600000000003</v>
      </c>
      <c r="U84" s="25">
        <v>0.23799999999999999</v>
      </c>
      <c r="V84" s="24">
        <f t="shared" ref="V84:V86" si="850">M84*U84</f>
        <v>3576.4259999999999</v>
      </c>
      <c r="W84" s="15">
        <v>0.49299999999999999</v>
      </c>
      <c r="X84" s="24">
        <f t="shared" ref="X84:X86" si="851">M84*W84</f>
        <v>7408.3109999999997</v>
      </c>
      <c r="Y84" s="15">
        <v>0.43</v>
      </c>
      <c r="Z84" s="24">
        <f t="shared" ref="Z84:Z86" si="852">Y84*M84</f>
        <v>6461.61</v>
      </c>
      <c r="AA84" s="145">
        <v>2.5999999999999999E-3</v>
      </c>
      <c r="AB84" s="18">
        <f t="shared" ref="AB84" si="853">M84*AA84</f>
        <v>39.0702</v>
      </c>
      <c r="AC84" s="16">
        <v>2.4399999999999999E-3</v>
      </c>
      <c r="AD84" s="17">
        <f t="shared" ref="AD84:AD86" si="854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5">AF84*M84</f>
        <v>4.3578299999999999</v>
      </c>
      <c r="AH84" s="114">
        <v>0.21920000000000001</v>
      </c>
      <c r="AI84" s="29">
        <f t="shared" ref="AI84:AI86" si="856">AL84*(1-AM84)*AH84</f>
        <v>34.096560000000004</v>
      </c>
      <c r="AJ84" s="27">
        <f t="shared" ref="AJ84:AJ86" si="857">IF(AND(AH84&gt;0,AF84&gt;0,AC84&gt;0),((AC84-AF84)*AH84)/((AH84-AF84)*AC84),0)</f>
        <v>0.88231483707279978</v>
      </c>
      <c r="AK84" s="59">
        <f t="shared" si="680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8">AL84*(1-AM84)*AO84</f>
        <v>34.812090000000005</v>
      </c>
      <c r="AR84" s="18">
        <v>1.6</v>
      </c>
      <c r="AS84" s="18">
        <v>1009.36</v>
      </c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49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7"/>
        <v>10199.337000000001</v>
      </c>
      <c r="P85" s="35">
        <v>0.25600000000000001</v>
      </c>
      <c r="Q85" s="24">
        <f t="shared" si="848"/>
        <v>3834.1120000000001</v>
      </c>
      <c r="R85" s="38">
        <v>6.3E-2</v>
      </c>
      <c r="S85" s="134">
        <v>0.21210000000000001</v>
      </c>
      <c r="T85" s="24">
        <f t="shared" si="849"/>
        <v>943.55100000000004</v>
      </c>
      <c r="U85" s="27">
        <v>0.222</v>
      </c>
      <c r="V85" s="24">
        <f t="shared" si="850"/>
        <v>3324.8940000000002</v>
      </c>
      <c r="W85" s="38">
        <v>0.51</v>
      </c>
      <c r="X85" s="24">
        <f t="shared" si="851"/>
        <v>7638.27</v>
      </c>
      <c r="Y85" s="38">
        <v>0.41</v>
      </c>
      <c r="Z85" s="24">
        <f t="shared" si="852"/>
        <v>6140.57</v>
      </c>
      <c r="AA85" s="146">
        <v>2.5799999999999998E-3</v>
      </c>
      <c r="AB85" s="18">
        <f t="shared" si="765"/>
        <v>38.640659999999997</v>
      </c>
      <c r="AC85" s="39">
        <v>2.5400000000000002E-3</v>
      </c>
      <c r="AD85" s="17">
        <f t="shared" si="854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5"/>
        <v>4.1935599999999997</v>
      </c>
      <c r="AH85" s="27">
        <v>0.21429999999999999</v>
      </c>
      <c r="AI85" s="40">
        <f t="shared" si="856"/>
        <v>34.631094300000001</v>
      </c>
      <c r="AJ85" s="27">
        <f t="shared" si="857"/>
        <v>0.8909278476439394</v>
      </c>
      <c r="AK85" s="28">
        <f t="shared" si="680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5"/>
        <v>36.780387599999997</v>
      </c>
      <c r="AR85" s="41">
        <v>1.58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7"/>
        <v>11032.941000000001</v>
      </c>
      <c r="P86" s="38">
        <v>0.22600000000000001</v>
      </c>
      <c r="Q86" s="24">
        <f t="shared" si="848"/>
        <v>3320.1660000000002</v>
      </c>
      <c r="R86" s="38">
        <v>2.3E-2</v>
      </c>
      <c r="S86" s="134">
        <v>0.22889999999999999</v>
      </c>
      <c r="T86" s="24">
        <f t="shared" si="849"/>
        <v>337.89299999999997</v>
      </c>
      <c r="U86" s="27">
        <v>0.21199999999999999</v>
      </c>
      <c r="V86" s="24">
        <f t="shared" si="850"/>
        <v>3114.4919999999997</v>
      </c>
      <c r="W86" s="38">
        <v>0.51300000000000001</v>
      </c>
      <c r="X86" s="24">
        <f t="shared" si="851"/>
        <v>7536.4830000000002</v>
      </c>
      <c r="Y86" s="38">
        <v>0.44</v>
      </c>
      <c r="Z86" s="24">
        <f t="shared" si="852"/>
        <v>6464.04</v>
      </c>
      <c r="AA86" s="147">
        <v>2.5500000000000002E-3</v>
      </c>
      <c r="AB86" s="148">
        <f t="shared" si="765"/>
        <v>37.462050000000005</v>
      </c>
      <c r="AC86" s="46">
        <v>2.5100000000000001E-3</v>
      </c>
      <c r="AD86" s="17">
        <f t="shared" si="854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5"/>
        <v>3.9665699999999999</v>
      </c>
      <c r="AH86" s="27">
        <v>0.21029999999999999</v>
      </c>
      <c r="AI86" s="40">
        <f t="shared" si="856"/>
        <v>33.711089999999999</v>
      </c>
      <c r="AJ86" s="27">
        <f t="shared" si="857"/>
        <v>0.89357752535067547</v>
      </c>
      <c r="AK86" s="28">
        <f t="shared" si="680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5"/>
        <v>34.544650000000004</v>
      </c>
      <c r="AR86" s="17">
        <v>1.5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9">SUM(D84:D86)</f>
        <v>44160</v>
      </c>
      <c r="E87" s="50"/>
      <c r="F87" s="50">
        <f t="shared" ref="F87" si="860">SUM(F84:F86)</f>
        <v>44962</v>
      </c>
      <c r="G87" s="51"/>
      <c r="H87" s="51"/>
      <c r="I87" s="50">
        <f t="shared" ref="I87:K87" si="861">SUM(I84:I86)</f>
        <v>44299</v>
      </c>
      <c r="J87" s="51"/>
      <c r="K87" s="50">
        <f t="shared" si="861"/>
        <v>47597</v>
      </c>
      <c r="L87" s="20">
        <f t="shared" ref="L87" si="862">IF(K87&gt;0,(K84*L84+K85*L85+K86*L86)/K87,0)</f>
        <v>6.0982456877534293E-2</v>
      </c>
      <c r="M87" s="51">
        <f t="shared" ref="M87" si="863">M84+M85+M86</f>
        <v>44695</v>
      </c>
      <c r="N87" s="52">
        <f t="shared" ref="N87" si="864">IF(M87&gt;0,O87/M87,0)</f>
        <v>0.69963785658351041</v>
      </c>
      <c r="O87" s="53">
        <f t="shared" ref="O87" si="865">O84+O85+O86</f>
        <v>31270.313999999998</v>
      </c>
      <c r="P87" s="20">
        <f t="shared" ref="P87" si="866">IF(M87&gt;0,Q87/M87,0)</f>
        <v>0.25219098333146883</v>
      </c>
      <c r="Q87" s="53">
        <f t="shared" ref="Q87" si="867">Q84+Q85+Q86</f>
        <v>11271.675999999999</v>
      </c>
      <c r="R87" s="20">
        <f t="shared" ref="R87" si="868">IF(M87&gt;0,T87/M87,0)</f>
        <v>4.8171160085020703E-2</v>
      </c>
      <c r="S87" s="136"/>
      <c r="T87" s="53">
        <f t="shared" ref="T87" si="869">T84+T85+T86</f>
        <v>2153.0100000000002</v>
      </c>
      <c r="U87" s="20">
        <f t="shared" ref="U87" si="870">IF(M87&gt;0,V87/M87,0)</f>
        <v>0.22409244881977849</v>
      </c>
      <c r="V87" s="53">
        <f t="shared" ref="V87" si="871">V84+V85+V86</f>
        <v>10015.812</v>
      </c>
      <c r="W87" s="20">
        <f t="shared" ref="W87" si="872">IF(M87&gt;0,X87/M87,0)</f>
        <v>0.50527047768206734</v>
      </c>
      <c r="X87" s="53">
        <f t="shared" ref="X87" si="873">X84+X85+X86</f>
        <v>22583.063999999998</v>
      </c>
      <c r="Y87" s="20">
        <f t="shared" ref="Y87" si="874">IF(M87&gt;0,Z87/M87,0)</f>
        <v>0.42658507663049561</v>
      </c>
      <c r="Z87" s="53">
        <f t="shared" ref="Z87" si="875">Z84+Z85+Z86</f>
        <v>19066.22</v>
      </c>
      <c r="AA87" s="152">
        <f t="shared" ref="AA87" si="876">IF(M87&gt;0,AB87/M87,0)</f>
        <v>2.5768634075399935E-3</v>
      </c>
      <c r="AB87" s="55">
        <f t="shared" ref="AB87" si="877">SUM(AB84:AB86)</f>
        <v>115.17291</v>
      </c>
      <c r="AC87" s="54">
        <f t="shared" ref="AC87" si="878">IF(M87&gt;0,AD87/M87,0)</f>
        <v>2.4965179550285269E-3</v>
      </c>
      <c r="AD87" s="55">
        <f t="shared" ref="AD87" si="879">SUM(AD84:AD86)</f>
        <v>111.58187000000001</v>
      </c>
      <c r="AE87" s="54">
        <f t="shared" ref="AE87" si="880">IF(M87&gt;0,(AE84*M84+AE85*M85+AE86*M86)/M87,0)</f>
        <v>2.6770742163552972E-3</v>
      </c>
      <c r="AF87" s="54">
        <f t="shared" ref="AF87" si="881">IF(K87&gt;0,(K84*AF84+K85*AF85+K86*AF86)/K87,0)</f>
        <v>2.8005042334600924E-4</v>
      </c>
      <c r="AG87" s="51">
        <f t="shared" ref="AG87" si="882">SUM(AG84:AG86)</f>
        <v>12.517959999999999</v>
      </c>
      <c r="AH87" s="52">
        <f t="shared" ref="AH87" si="883">IF(K87&gt;0,(K84*AH84+K85*AH85+K86*AH86)/K87,0)</f>
        <v>0.21462244469189234</v>
      </c>
      <c r="AI87" s="57">
        <f t="shared" ref="AI87" si="884">SUM(AI84:AI86)</f>
        <v>102.43874430000001</v>
      </c>
      <c r="AJ87" s="52">
        <f t="shared" ref="AJ87" si="885">IF(AND(AD87&gt;0),((AD84*AJ84+AD85*AJ85+AD86*AJ86)/AD87),0)</f>
        <v>0.88897324417731804</v>
      </c>
      <c r="AK87" s="56">
        <f t="shared" si="680"/>
        <v>0.89650802635369231</v>
      </c>
      <c r="AL87" s="50">
        <f t="shared" ref="AL87" si="886">SUM(AL84:AL86)</f>
        <v>522</v>
      </c>
      <c r="AM87" s="20">
        <f t="shared" ref="AM87" si="887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8">SUM(AP84:AP86)</f>
        <v>107.1338721</v>
      </c>
      <c r="AQ87" s="137">
        <f t="shared" si="756"/>
        <v>106.1371276</v>
      </c>
      <c r="AR87" s="55"/>
      <c r="AS87" s="55">
        <f t="shared" ref="AS87" si="889">SUM(AS84:AS86)</f>
        <v>1009.36</v>
      </c>
      <c r="AT87" s="102"/>
      <c r="AU87" s="103" t="e">
        <f>AT86</f>
        <v>#REF!</v>
      </c>
      <c r="AV87" s="50">
        <f t="shared" ref="AV87" si="890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10" t="s">
        <v>48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91">M88*N88</f>
        <v>5453.9520000000002</v>
      </c>
      <c r="P88" s="13">
        <v>0.57799999999999996</v>
      </c>
      <c r="Q88" s="24">
        <f t="shared" ref="Q88:Q90" si="892">M88*P88</f>
        <v>8209.3339999999989</v>
      </c>
      <c r="R88" s="15">
        <v>3.7999999999999999E-2</v>
      </c>
      <c r="S88" s="143">
        <v>0.2671</v>
      </c>
      <c r="T88" s="24">
        <f t="shared" ref="T88:T90" si="893">M88*R88</f>
        <v>539.71399999999994</v>
      </c>
      <c r="U88" s="25">
        <v>0.26200000000000001</v>
      </c>
      <c r="V88" s="24">
        <f t="shared" ref="V88:V90" si="894">M88*U88</f>
        <v>3721.1860000000001</v>
      </c>
      <c r="W88" s="15">
        <v>0.46</v>
      </c>
      <c r="X88" s="24">
        <f t="shared" ref="X88:X90" si="895">M88*W88</f>
        <v>6533.38</v>
      </c>
      <c r="Y88" s="15">
        <v>0.48</v>
      </c>
      <c r="Z88" s="24">
        <f t="shared" ref="Z88:Z90" si="896">Y88*M88</f>
        <v>6817.44</v>
      </c>
      <c r="AA88" s="145">
        <v>2.5000000000000001E-3</v>
      </c>
      <c r="AB88" s="18">
        <f t="shared" ref="AB88" si="897">M88*AA88</f>
        <v>35.5075</v>
      </c>
      <c r="AC88" s="16">
        <v>2.6900000000000001E-3</v>
      </c>
      <c r="AD88" s="17">
        <f t="shared" ref="AD88:AD90" si="898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9">AF88*M88</f>
        <v>3.9768399999999997</v>
      </c>
      <c r="AH88" s="114">
        <v>0.21029999999999999</v>
      </c>
      <c r="AI88" s="29">
        <f t="shared" ref="AI88:AI90" si="900">AL88*(1-AM88)*AH88</f>
        <v>31.193799000000002</v>
      </c>
      <c r="AJ88" s="27">
        <f t="shared" ref="AJ88:AJ90" si="901">IF(AND(AH88&gt;0,AF88&gt;0,AC88&gt;0),((AC88-AF88)*AH88)/((AH88-AF88)*AC88),0)</f>
        <v>0.8971052146210895</v>
      </c>
      <c r="AK88" s="59">
        <f t="shared" si="680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2">AL88*(1-AM88)*AO88</f>
        <v>31.727787000000003</v>
      </c>
      <c r="AR88" s="18">
        <v>1.6</v>
      </c>
      <c r="AS88" s="18">
        <v>1001.86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91"/>
        <v>9847.6280000000006</v>
      </c>
      <c r="P89" s="35">
        <v>0.26400000000000001</v>
      </c>
      <c r="Q89" s="24">
        <f t="shared" si="892"/>
        <v>3951.0240000000003</v>
      </c>
      <c r="R89" s="38">
        <v>7.8E-2</v>
      </c>
      <c r="S89" s="134">
        <v>0.2727</v>
      </c>
      <c r="T89" s="24">
        <f t="shared" si="893"/>
        <v>1167.348</v>
      </c>
      <c r="U89" s="27">
        <v>0.27500000000000002</v>
      </c>
      <c r="V89" s="24">
        <f t="shared" si="894"/>
        <v>4115.6500000000005</v>
      </c>
      <c r="W89" s="38">
        <v>0.47099999999999997</v>
      </c>
      <c r="X89" s="24">
        <f t="shared" si="895"/>
        <v>7048.9859999999999</v>
      </c>
      <c r="Y89" s="38">
        <v>0.5</v>
      </c>
      <c r="Z89" s="24">
        <f t="shared" si="896"/>
        <v>7483</v>
      </c>
      <c r="AA89" s="146">
        <v>2.5000000000000001E-3</v>
      </c>
      <c r="AB89" s="18">
        <f t="shared" si="765"/>
        <v>37.414999999999999</v>
      </c>
      <c r="AC89" s="39">
        <v>2.7200000000000002E-3</v>
      </c>
      <c r="AD89" s="17">
        <f t="shared" si="898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9"/>
        <v>4.4897999999999998</v>
      </c>
      <c r="AH89" s="27">
        <v>0.20780000000000001</v>
      </c>
      <c r="AI89" s="40">
        <f t="shared" si="900"/>
        <v>32.988665600000004</v>
      </c>
      <c r="AJ89" s="27">
        <f t="shared" si="901"/>
        <v>0.8909922041105599</v>
      </c>
      <c r="AK89" s="28">
        <f t="shared" si="680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5"/>
        <v>32.401283200000002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91"/>
        <v>9483.9149999999991</v>
      </c>
      <c r="P90" s="38">
        <v>0.374</v>
      </c>
      <c r="Q90" s="24">
        <f t="shared" si="892"/>
        <v>5767.4539999999997</v>
      </c>
      <c r="R90" s="38">
        <v>1.0999999999999999E-2</v>
      </c>
      <c r="S90" s="134">
        <v>0.23799999999999999</v>
      </c>
      <c r="T90" s="24">
        <f t="shared" si="893"/>
        <v>169.631</v>
      </c>
      <c r="U90" s="27">
        <v>0.222</v>
      </c>
      <c r="V90" s="24">
        <f t="shared" si="894"/>
        <v>3423.462</v>
      </c>
      <c r="W90" s="38">
        <v>0.5</v>
      </c>
      <c r="X90" s="24">
        <f t="shared" si="895"/>
        <v>7710.5</v>
      </c>
      <c r="Y90" s="38">
        <v>0.43</v>
      </c>
      <c r="Z90" s="24">
        <f t="shared" si="896"/>
        <v>6631.03</v>
      </c>
      <c r="AA90" s="147">
        <v>2.4599999999999999E-3</v>
      </c>
      <c r="AB90" s="148">
        <f t="shared" si="765"/>
        <v>37.935659999999999</v>
      </c>
      <c r="AC90" s="46">
        <v>2.47E-3</v>
      </c>
      <c r="AD90" s="17">
        <f t="shared" si="898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9"/>
        <v>4.0094599999999998</v>
      </c>
      <c r="AH90" s="27">
        <v>0.21679999999999999</v>
      </c>
      <c r="AI90" s="40">
        <f t="shared" si="900"/>
        <v>33.597929600000001</v>
      </c>
      <c r="AJ90" s="27">
        <f t="shared" si="901"/>
        <v>0.89581115437527059</v>
      </c>
      <c r="AK90" s="28">
        <f t="shared" si="680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5"/>
        <v>31.986220800000002</v>
      </c>
      <c r="AR90" s="17">
        <v>1.55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3">SUM(D88:D90)</f>
        <v>38170</v>
      </c>
      <c r="E91" s="50"/>
      <c r="F91" s="50">
        <f t="shared" ref="F91" si="904">SUM(F88:F90)</f>
        <v>39550</v>
      </c>
      <c r="G91" s="51"/>
      <c r="H91" s="51"/>
      <c r="I91" s="50">
        <f t="shared" ref="I91:K91" si="905">SUM(I88:I90)</f>
        <v>38286</v>
      </c>
      <c r="J91" s="51"/>
      <c r="K91" s="50">
        <f t="shared" si="905"/>
        <v>47301</v>
      </c>
      <c r="L91" s="20">
        <f t="shared" ref="L91" si="906">IF(K91&gt;0,(K88*L88+K89*L89+K90*L90)/K91,0)</f>
        <v>5.731464451068688E-2</v>
      </c>
      <c r="M91" s="51">
        <f t="shared" ref="M91" si="907">M88+M89+M90</f>
        <v>44590</v>
      </c>
      <c r="N91" s="52">
        <f t="shared" ref="N91" si="908">IF(M91&gt;0,O91/M91,0)</f>
        <v>0.55585321821036116</v>
      </c>
      <c r="O91" s="53">
        <f t="shared" ref="O91" si="909">O88+O89+O90</f>
        <v>24785.495000000003</v>
      </c>
      <c r="P91" s="20">
        <f t="shared" ref="P91" si="910">IF(M91&gt;0,Q91/M91,0)</f>
        <v>0.40205902668759808</v>
      </c>
      <c r="Q91" s="53">
        <f t="shared" ref="Q91" si="911">Q88+Q89+Q90</f>
        <v>17927.811999999998</v>
      </c>
      <c r="R91" s="20">
        <f t="shared" ref="R91" si="912">IF(M91&gt;0,T91/M91,0)</f>
        <v>4.2087755102040818E-2</v>
      </c>
      <c r="S91" s="136"/>
      <c r="T91" s="53">
        <f t="shared" ref="T91" si="913">T88+T89+T90</f>
        <v>1876.693</v>
      </c>
      <c r="U91" s="20">
        <f t="shared" ref="U91" si="914">IF(M91&gt;0,V91/M91,0)</f>
        <v>0.25252967032967033</v>
      </c>
      <c r="V91" s="53">
        <f t="shared" ref="V91" si="915">V88+V89+V90</f>
        <v>11260.298000000001</v>
      </c>
      <c r="W91" s="20">
        <f t="shared" ref="W91" si="916">IF(M91&gt;0,X91/M91,0)</f>
        <v>0.47752558869701733</v>
      </c>
      <c r="X91" s="53">
        <f t="shared" ref="X91" si="917">X88+X89+X90</f>
        <v>21292.866000000002</v>
      </c>
      <c r="Y91" s="20">
        <f t="shared" ref="Y91" si="918">IF(M91&gt;0,Z91/M91,0)</f>
        <v>0.4694207221350078</v>
      </c>
      <c r="Z91" s="53">
        <f t="shared" ref="Z91" si="919">Z88+Z89+Z90</f>
        <v>20931.469999999998</v>
      </c>
      <c r="AA91" s="152">
        <f t="shared" ref="AA91" si="920">IF(M91&gt;0,AB91/M91,0)</f>
        <v>2.4861664050235478E-3</v>
      </c>
      <c r="AB91" s="55">
        <f t="shared" ref="AB91" si="921">SUM(AB88:AB90)</f>
        <v>110.85816</v>
      </c>
      <c r="AC91" s="54">
        <f t="shared" ref="AC91" si="922">IF(M91&gt;0,AD91/M91,0)</f>
        <v>2.6239843014128727E-3</v>
      </c>
      <c r="AD91" s="55">
        <f t="shared" ref="AD91" si="923">SUM(AD88:AD90)</f>
        <v>117.00345999999999</v>
      </c>
      <c r="AE91" s="54">
        <f t="shared" ref="AE91" si="924">IF(M91&gt;0,(AE88*M88+AE89*M89+AE90*M90)/M91,0)</f>
        <v>2.544666884951783E-3</v>
      </c>
      <c r="AF91" s="54">
        <f t="shared" ref="AF91" si="925">IF(K91&gt;0,(K88*AF88+K89*AF89+K90*AF90)/K91,0)</f>
        <v>2.7977421196169212E-4</v>
      </c>
      <c r="AG91" s="51">
        <f t="shared" ref="AG91" si="926">SUM(AG88:AG90)</f>
        <v>12.476099999999999</v>
      </c>
      <c r="AH91" s="52">
        <f t="shared" ref="AH91" si="927">IF(K91&gt;0,(K88*AH88+K89*AH89+K90*AH90)/K91,0)</f>
        <v>0.21171263398236825</v>
      </c>
      <c r="AI91" s="57">
        <f t="shared" ref="AI91" si="928">SUM(AI88:AI90)</f>
        <v>97.780394200000003</v>
      </c>
      <c r="AJ91" s="52">
        <f t="shared" ref="AJ91" si="929">IF(AND(AD91&gt;0),((AD88*AJ88+AD89*AJ89+AD90*AJ90)/AD91),0)</f>
        <v>0.89455711831562124</v>
      </c>
      <c r="AK91" s="56">
        <f t="shared" si="680"/>
        <v>0.89119501766789821</v>
      </c>
      <c r="AL91" s="50">
        <f t="shared" ref="AL91" si="930">SUM(AL88:AL90)</f>
        <v>511</v>
      </c>
      <c r="AM91" s="20">
        <f t="shared" ref="AM91" si="931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2">SUM(AP88:AP90)</f>
        <v>100.99059640000002</v>
      </c>
      <c r="AQ91" s="137">
        <f t="shared" si="756"/>
        <v>96.115290999999999</v>
      </c>
      <c r="AR91" s="55"/>
      <c r="AS91" s="55">
        <f t="shared" ref="AS91" si="933">SUM(AS88:AS90)</f>
        <v>1001.86</v>
      </c>
      <c r="AT91" s="102"/>
      <c r="AU91" s="103" t="e">
        <f>AT90</f>
        <v>#REF!</v>
      </c>
      <c r="AV91" s="50">
        <f t="shared" ref="AV91" si="934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10" t="s">
        <v>49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5">M92*N92</f>
        <v>8799.7260000000006</v>
      </c>
      <c r="P92" s="13">
        <v>0.33</v>
      </c>
      <c r="Q92" s="24">
        <f t="shared" ref="Q92:Q94" si="936">M92*P92</f>
        <v>4791.93</v>
      </c>
      <c r="R92" s="15">
        <v>6.4000000000000001E-2</v>
      </c>
      <c r="S92" s="143">
        <v>0.217</v>
      </c>
      <c r="T92" s="24">
        <f t="shared" ref="T92:T94" si="937">M92*R92</f>
        <v>929.34400000000005</v>
      </c>
      <c r="U92" s="25">
        <v>0.2</v>
      </c>
      <c r="V92" s="24">
        <f t="shared" ref="V92:V94" si="938">M92*U92</f>
        <v>2904.2000000000003</v>
      </c>
      <c r="W92" s="15">
        <v>0.53900000000000003</v>
      </c>
      <c r="X92" s="24">
        <f t="shared" ref="X92:X94" si="939">M92*W92</f>
        <v>7826.8190000000004</v>
      </c>
      <c r="Y92" s="15">
        <v>0.42</v>
      </c>
      <c r="Z92" s="24">
        <f t="shared" ref="Z92:Z94" si="940">Y92*M92</f>
        <v>6098.82</v>
      </c>
      <c r="AA92" s="145">
        <v>2.3600000000000001E-3</v>
      </c>
      <c r="AB92" s="18">
        <f t="shared" ref="AB92" si="941">M92*AA92</f>
        <v>34.269559999999998</v>
      </c>
      <c r="AC92" s="16">
        <v>2.3700000000000001E-3</v>
      </c>
      <c r="AD92" s="17">
        <f t="shared" ref="AD92:AD94" si="942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3">AF92*M92</f>
        <v>3.6302500000000002</v>
      </c>
      <c r="AH92" s="114">
        <v>0.2157</v>
      </c>
      <c r="AI92" s="29">
        <f t="shared" ref="AI92:AI94" si="944">AL92*(1-AM92)*AH92</f>
        <v>33.368790000000004</v>
      </c>
      <c r="AJ92" s="27">
        <f t="shared" ref="AJ92:AJ94" si="945">IF(AND(AH92&gt;0,AF92&gt;0,AC92&gt;0),((AC92-AF92)*AH92)/((AH92-AF92)*AC92),0)</f>
        <v>0.89555272890711535</v>
      </c>
      <c r="AK92" s="59">
        <f t="shared" si="680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6">AL92*(1-AM92)*AO92</f>
        <v>32.858280000000008</v>
      </c>
      <c r="AR92" s="18">
        <v>1.6</v>
      </c>
      <c r="AS92" s="18">
        <v>1011.46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50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5"/>
        <v>10100.166000000001</v>
      </c>
      <c r="P93" s="35">
        <v>0.26300000000000001</v>
      </c>
      <c r="Q93" s="24">
        <f t="shared" si="936"/>
        <v>3917.9110000000001</v>
      </c>
      <c r="R93" s="38">
        <v>5.8999999999999997E-2</v>
      </c>
      <c r="S93" s="134">
        <v>0.2213</v>
      </c>
      <c r="T93" s="24">
        <f t="shared" si="937"/>
        <v>878.923</v>
      </c>
      <c r="U93" s="27">
        <v>0.20499999999999999</v>
      </c>
      <c r="V93" s="24">
        <f t="shared" si="938"/>
        <v>3053.8849999999998</v>
      </c>
      <c r="W93" s="38">
        <v>0.51100000000000001</v>
      </c>
      <c r="X93" s="24">
        <f t="shared" si="939"/>
        <v>7612.3670000000002</v>
      </c>
      <c r="Y93" s="38">
        <v>0.42</v>
      </c>
      <c r="Z93" s="24">
        <f t="shared" si="940"/>
        <v>6256.74</v>
      </c>
      <c r="AA93" s="146"/>
      <c r="AB93" s="18">
        <f t="shared" si="765"/>
        <v>0</v>
      </c>
      <c r="AC93" s="39">
        <v>2.3700000000000001E-3</v>
      </c>
      <c r="AD93" s="17">
        <f t="shared" si="942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3"/>
        <v>3.7242500000000001</v>
      </c>
      <c r="AH93" s="27">
        <v>0.21329999999999999</v>
      </c>
      <c r="AI93" s="40">
        <f t="shared" si="944"/>
        <v>32.875502400000002</v>
      </c>
      <c r="AJ93" s="27">
        <f t="shared" si="945"/>
        <v>0.89556442149730109</v>
      </c>
      <c r="AK93" s="28">
        <f t="shared" si="680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5"/>
        <v>34.139352000000002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0" t="s">
        <v>52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5"/>
        <v>12331.552000000001</v>
      </c>
      <c r="P94" s="38">
        <v>0.14299999999999999</v>
      </c>
      <c r="Q94" s="24">
        <f t="shared" si="936"/>
        <v>2198.768</v>
      </c>
      <c r="R94" s="38">
        <v>5.5E-2</v>
      </c>
      <c r="S94" s="134">
        <v>0.21460000000000001</v>
      </c>
      <c r="T94" s="24">
        <f t="shared" si="937"/>
        <v>845.68</v>
      </c>
      <c r="U94" s="27">
        <v>0.223</v>
      </c>
      <c r="V94" s="24">
        <f t="shared" si="938"/>
        <v>3428.848</v>
      </c>
      <c r="W94" s="38">
        <v>0.49199999999999999</v>
      </c>
      <c r="X94" s="24">
        <f t="shared" si="939"/>
        <v>7564.9920000000002</v>
      </c>
      <c r="Y94" s="38">
        <v>0.42</v>
      </c>
      <c r="Z94" s="24">
        <f t="shared" si="940"/>
        <v>6457.92</v>
      </c>
      <c r="AA94" s="147"/>
      <c r="AB94" s="148">
        <f t="shared" si="765"/>
        <v>0</v>
      </c>
      <c r="AC94" s="46">
        <v>2.3400000000000001E-3</v>
      </c>
      <c r="AD94" s="17">
        <f t="shared" si="942"/>
        <v>35.979840000000003</v>
      </c>
      <c r="AE94" s="26">
        <f>IF(M94&gt;0,(AG94+AP94)/M94,0)</f>
        <v>2.5000000000000001E-4</v>
      </c>
      <c r="AF94" s="46">
        <v>2.5000000000000001E-4</v>
      </c>
      <c r="AG94" s="36">
        <f t="shared" si="943"/>
        <v>3.8439999999999999</v>
      </c>
      <c r="AH94" s="27">
        <v>0.21190000000000001</v>
      </c>
      <c r="AI94" s="40">
        <f t="shared" si="944"/>
        <v>30.0152112</v>
      </c>
      <c r="AJ94" s="27">
        <f t="shared" si="945"/>
        <v>0.89421739244559928</v>
      </c>
      <c r="AK94" s="28">
        <f t="shared" si="680"/>
        <v>0</v>
      </c>
      <c r="AL94" s="42">
        <v>156</v>
      </c>
      <c r="AM94" s="38">
        <v>9.1999999999999998E-2</v>
      </c>
      <c r="AN94" s="27"/>
      <c r="AO94" s="134"/>
      <c r="AP94" s="40">
        <f>AL94*(1-AM94)*AN94</f>
        <v>0</v>
      </c>
      <c r="AQ94" s="135">
        <f t="shared" si="725"/>
        <v>0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7">SUM(D92:D94)</f>
        <v>43000</v>
      </c>
      <c r="E95" s="50"/>
      <c r="F95" s="50">
        <f t="shared" ref="F95" si="948">SUM(F92:F94)</f>
        <v>44586</v>
      </c>
      <c r="G95" s="51"/>
      <c r="H95" s="51"/>
      <c r="I95" s="50">
        <f t="shared" ref="I95:K95" si="949">SUM(I92:I94)</f>
        <v>43447</v>
      </c>
      <c r="J95" s="51"/>
      <c r="K95" s="50">
        <f t="shared" si="949"/>
        <v>47286</v>
      </c>
      <c r="L95" s="20">
        <f t="shared" ref="L95" si="950">IF(K95&gt;0,(K92*L92+K93*L93+K94*L94)/K95,0)</f>
        <v>5.2696569809245863E-2</v>
      </c>
      <c r="M95" s="51">
        <f t="shared" ref="M95" si="951">M92+M93+M94</f>
        <v>44794</v>
      </c>
      <c r="N95" s="52">
        <f t="shared" ref="N95" si="952">IF(M95&gt;0,O95/M95,0)</f>
        <v>0.69722382461936872</v>
      </c>
      <c r="O95" s="53">
        <f t="shared" ref="O95" si="953">O92+O93+O94</f>
        <v>31231.444000000003</v>
      </c>
      <c r="P95" s="20">
        <f t="shared" ref="P95" si="954">IF(M95&gt;0,Q95/M95,0)</f>
        <v>0.24352835201143011</v>
      </c>
      <c r="Q95" s="53">
        <f t="shared" ref="Q95" si="955">Q92+Q93+Q94</f>
        <v>10908.609</v>
      </c>
      <c r="R95" s="20">
        <f t="shared" ref="R95" si="956">IF(M95&gt;0,T95/M95,0)</f>
        <v>5.9247823369201237E-2</v>
      </c>
      <c r="S95" s="136"/>
      <c r="T95" s="53">
        <f t="shared" ref="T95" si="957">T92+T93+T94</f>
        <v>2653.9470000000001</v>
      </c>
      <c r="U95" s="20">
        <f t="shared" ref="U95" si="958">IF(M95&gt;0,V95/M95,0)</f>
        <v>0.20955782024378267</v>
      </c>
      <c r="V95" s="53">
        <f t="shared" ref="V95" si="959">V92+V93+V94</f>
        <v>9386.9330000000009</v>
      </c>
      <c r="W95" s="20">
        <f t="shared" ref="W95" si="960">IF(M95&gt;0,X95/M95,0)</f>
        <v>0.51355489574496582</v>
      </c>
      <c r="X95" s="53">
        <f t="shared" ref="X95" si="961">X92+X93+X94</f>
        <v>23004.178</v>
      </c>
      <c r="Y95" s="20">
        <f t="shared" ref="Y95" si="962">IF(M95&gt;0,Z95/M95,0)</f>
        <v>0.42</v>
      </c>
      <c r="Z95" s="53">
        <f t="shared" ref="Z95" si="963">Z92+Z93+Z94</f>
        <v>18813.48</v>
      </c>
      <c r="AA95" s="152">
        <f t="shared" ref="AA95" si="964">IF(M95&gt;0,AB95/M95,0)</f>
        <v>7.6504799749966515E-4</v>
      </c>
      <c r="AB95" s="55">
        <f t="shared" ref="AB95" si="965">SUM(AB92:AB94)</f>
        <v>34.269559999999998</v>
      </c>
      <c r="AC95" s="54">
        <f t="shared" ref="AC95" si="966">IF(M95&gt;0,AD95/M95,0)</f>
        <v>2.3597021922578919E-3</v>
      </c>
      <c r="AD95" s="55">
        <f t="shared" ref="AD95" si="967">SUM(AD92:AD94)</f>
        <v>105.70050000000001</v>
      </c>
      <c r="AE95" s="54">
        <f t="shared" ref="AE95" si="968">IF(M95&gt;0,(AE92*M92+AE93*M93+AE94*M94)/M95,0)</f>
        <v>1.8087957137116579E-3</v>
      </c>
      <c r="AF95" s="54">
        <f t="shared" ref="AF95" si="969">IF(K95&gt;0,(K92*AF92+K93*AF93+K94*AF94)/K95,0)</f>
        <v>2.5000000000000001E-4</v>
      </c>
      <c r="AG95" s="51">
        <f t="shared" ref="AG95" si="970">SUM(AG92:AG94)</f>
        <v>11.198499999999999</v>
      </c>
      <c r="AH95" s="52">
        <f t="shared" ref="AH95" si="971">IF(K95&gt;0,(K92*AH92+K93*AH93+K94*AH94)/K95,0)</f>
        <v>0.21359536860804465</v>
      </c>
      <c r="AI95" s="57">
        <f t="shared" ref="AI95" si="972">SUM(AI92:AI94)</f>
        <v>96.259503600000002</v>
      </c>
      <c r="AJ95" s="52">
        <f t="shared" ref="AJ95" si="973">IF(AND(AD95&gt;0),((AD92*AJ92+AD93*AJ93+AD94*AJ94)/AD95),0)</f>
        <v>0.89510209362224347</v>
      </c>
      <c r="AK95" s="56">
        <f t="shared" si="680"/>
        <v>0.86324072201591517</v>
      </c>
      <c r="AL95" s="50">
        <f t="shared" ref="AL95" si="974">SUM(AL92:AL94)</f>
        <v>495</v>
      </c>
      <c r="AM95" s="20">
        <f t="shared" ref="AM95" si="975">IF(AL95&gt;0,(AM92*AL92+AM93*AL93+AM94*AL94)/AL95,0)</f>
        <v>8.9947474747474748E-2</v>
      </c>
      <c r="AN95" s="52">
        <f>IF(K95&gt;0,(AN92*K92+AN93*K93+AN94*K94)/K95,0)</f>
        <v>0.14840172989891301</v>
      </c>
      <c r="AO95" s="136">
        <f>IF(L95&gt;0,(AO92*K92+AO93*K93+AO94*K94)/K95,0)</f>
        <v>0.1424173941547181</v>
      </c>
      <c r="AP95" s="57">
        <f t="shared" ref="AP95" si="976">SUM(AP92:AP94)</f>
        <v>69.824695200000008</v>
      </c>
      <c r="AQ95" s="137">
        <f t="shared" si="756"/>
        <v>66.99763200000001</v>
      </c>
      <c r="AR95" s="55"/>
      <c r="AS95" s="55">
        <f t="shared" ref="AS95" si="977">SUM(AS92:AS94)</f>
        <v>1011.46</v>
      </c>
      <c r="AT95" s="102"/>
      <c r="AU95" s="103" t="e">
        <f>AT94</f>
        <v>#REF!</v>
      </c>
      <c r="AV95" s="50">
        <f t="shared" ref="AV95" si="978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10" t="s">
        <v>49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9">M96*N96</f>
        <v>9565.005000000001</v>
      </c>
      <c r="P96" s="13">
        <v>0.33400000000000002</v>
      </c>
      <c r="Q96" s="24">
        <f t="shared" ref="Q96:Q98" si="980">M96*P96</f>
        <v>5031.0420000000004</v>
      </c>
      <c r="R96" s="15">
        <v>3.1E-2</v>
      </c>
      <c r="S96" s="143">
        <v>0.2321</v>
      </c>
      <c r="T96" s="24">
        <f t="shared" ref="T96:T98" si="981">M96*R96</f>
        <v>466.95299999999997</v>
      </c>
      <c r="U96" s="25">
        <v>0.22800000000000001</v>
      </c>
      <c r="V96" s="24">
        <f t="shared" ref="V96:V98" si="982">M96*U96</f>
        <v>3434.364</v>
      </c>
      <c r="W96" s="15">
        <v>0.503</v>
      </c>
      <c r="X96" s="24">
        <f t="shared" ref="X96:X98" si="983">M96*W96</f>
        <v>7576.6890000000003</v>
      </c>
      <c r="Y96" s="15">
        <v>0.41</v>
      </c>
      <c r="Z96" s="24">
        <f t="shared" ref="Z96:Z98" si="984">Y96*M96</f>
        <v>6175.83</v>
      </c>
      <c r="AA96" s="145">
        <v>2.2699999999999999E-3</v>
      </c>
      <c r="AB96" s="18">
        <f t="shared" ref="AB96:AB110" si="985">M96*AA96</f>
        <v>34.193010000000001</v>
      </c>
      <c r="AC96" s="16">
        <v>2.3E-3</v>
      </c>
      <c r="AD96" s="17">
        <f t="shared" ref="AD96:AD98" si="986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7">AF96*M96</f>
        <v>3.7657500000000002</v>
      </c>
      <c r="AH96" s="114">
        <v>0.215</v>
      </c>
      <c r="AI96" s="29">
        <f t="shared" ref="AI96:AI98" si="988">AL96*(1-AM96)*AH96</f>
        <v>32.673549999999999</v>
      </c>
      <c r="AJ96" s="27">
        <f t="shared" ref="AJ96:AJ98" si="989">IF(AND(AH96&gt;0,AF96&gt;0,AC96&gt;0),((AC96-AF96)*AH96)/((AH96-AF96)*AC96),0)</f>
        <v>0.89234195475021505</v>
      </c>
      <c r="AK96" s="59">
        <f t="shared" si="680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:AQ110" si="990">AL96*(1-AM96)*AO96</f>
        <v>31.792123999999998</v>
      </c>
      <c r="AR96" s="18">
        <v>1.6</v>
      </c>
      <c r="AS96" s="18">
        <v>531.96</v>
      </c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50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9"/>
        <v>8827.6010000000006</v>
      </c>
      <c r="P97" s="35">
        <v>0.34799999999999998</v>
      </c>
      <c r="Q97" s="24">
        <f t="shared" si="980"/>
        <v>5060.9639999999999</v>
      </c>
      <c r="R97" s="38">
        <v>4.4999999999999998E-2</v>
      </c>
      <c r="S97" s="134">
        <v>0.22900000000000001</v>
      </c>
      <c r="T97" s="24">
        <f t="shared" si="981"/>
        <v>654.43499999999995</v>
      </c>
      <c r="U97" s="27">
        <v>0.22500000000000001</v>
      </c>
      <c r="V97" s="24">
        <f t="shared" si="982"/>
        <v>3272.1750000000002</v>
      </c>
      <c r="W97" s="38">
        <v>0.48</v>
      </c>
      <c r="X97" s="24">
        <f t="shared" si="983"/>
        <v>6980.6399999999994</v>
      </c>
      <c r="Y97" s="38">
        <v>0.41</v>
      </c>
      <c r="Z97" s="24">
        <f t="shared" si="984"/>
        <v>5962.6299999999992</v>
      </c>
      <c r="AA97" s="146">
        <v>2.2200000000000002E-3</v>
      </c>
      <c r="AB97" s="18">
        <f t="shared" si="985"/>
        <v>32.28546</v>
      </c>
      <c r="AC97" s="39">
        <v>2.2499999999999998E-3</v>
      </c>
      <c r="AD97" s="17">
        <f t="shared" si="986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7"/>
        <v>3.6357500000000003</v>
      </c>
      <c r="AH97" s="27">
        <v>0.20860000000000001</v>
      </c>
      <c r="AI97" s="40">
        <f t="shared" si="988"/>
        <v>29.868182400000002</v>
      </c>
      <c r="AJ97" s="27">
        <f t="shared" si="989"/>
        <v>0.88995547022904842</v>
      </c>
      <c r="AK97" s="28">
        <f t="shared" si="680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990"/>
        <v>31.586390399999999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45" t="s">
        <v>48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9"/>
        <v>10986.948</v>
      </c>
      <c r="P98" s="38">
        <v>0.22900000000000001</v>
      </c>
      <c r="Q98" s="24">
        <f t="shared" si="980"/>
        <v>3328.0570000000002</v>
      </c>
      <c r="R98" s="38">
        <v>1.4999999999999999E-2</v>
      </c>
      <c r="S98" s="134">
        <v>0.23749999999999999</v>
      </c>
      <c r="T98" s="24">
        <f t="shared" si="981"/>
        <v>217.995</v>
      </c>
      <c r="U98" s="27">
        <v>0.23799999999999999</v>
      </c>
      <c r="V98" s="24">
        <f t="shared" si="982"/>
        <v>3458.8539999999998</v>
      </c>
      <c r="W98" s="38">
        <v>0.48899999999999999</v>
      </c>
      <c r="X98" s="24">
        <f t="shared" si="983"/>
        <v>7106.6369999999997</v>
      </c>
      <c r="Y98" s="38">
        <v>0.42</v>
      </c>
      <c r="Z98" s="24">
        <f t="shared" si="984"/>
        <v>6103.86</v>
      </c>
      <c r="AA98" s="147">
        <v>2.15E-3</v>
      </c>
      <c r="AB98" s="148">
        <f t="shared" si="985"/>
        <v>31.245950000000001</v>
      </c>
      <c r="AC98" s="46">
        <v>2.2399999999999998E-3</v>
      </c>
      <c r="AD98" s="17">
        <f t="shared" si="986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7"/>
        <v>3.6332499999999999</v>
      </c>
      <c r="AH98" s="27">
        <v>0.21190000000000001</v>
      </c>
      <c r="AI98" s="40">
        <f t="shared" si="988"/>
        <v>28.733640000000001</v>
      </c>
      <c r="AJ98" s="27">
        <f t="shared" si="989"/>
        <v>0.8894422226722013</v>
      </c>
      <c r="AK98" s="28">
        <f t="shared" si="680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990"/>
        <v>28.923479999999998</v>
      </c>
      <c r="AR98" s="17">
        <v>1.56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91">SUM(D96:D98)</f>
        <v>44100</v>
      </c>
      <c r="E99" s="50"/>
      <c r="F99" s="50">
        <f t="shared" ref="F99" si="992">SUM(F96:F98)</f>
        <v>49631</v>
      </c>
      <c r="G99" s="51"/>
      <c r="H99" s="51"/>
      <c r="I99" s="50">
        <f t="shared" ref="I99:K99" si="993">SUM(I96:I98)</f>
        <v>48551</v>
      </c>
      <c r="J99" s="51"/>
      <c r="K99" s="50">
        <f t="shared" si="993"/>
        <v>46956</v>
      </c>
      <c r="L99" s="20">
        <f t="shared" ref="L99" si="994">IF(K99&gt;0,(K96*L96+K97*L97+K98*L98)/K99,0)</f>
        <v>6.0000383337592646E-2</v>
      </c>
      <c r="M99" s="51">
        <f t="shared" ref="M99" si="995">M96+M97+M98</f>
        <v>44139</v>
      </c>
      <c r="N99" s="52">
        <f t="shared" ref="N99" si="996">IF(M99&gt;0,O99/M99,0)</f>
        <v>0.66561439996375082</v>
      </c>
      <c r="O99" s="53">
        <f t="shared" ref="O99" si="997">O96+O97+O98</f>
        <v>29379.554</v>
      </c>
      <c r="P99" s="20">
        <f t="shared" ref="P99" si="998">IF(M99&gt;0,Q99/M99,0)</f>
        <v>0.30404093885226219</v>
      </c>
      <c r="Q99" s="53">
        <f t="shared" ref="Q99" si="999">Q96+Q97+Q98</f>
        <v>13420.063000000002</v>
      </c>
      <c r="R99" s="20">
        <f t="shared" ref="R99" si="1000">IF(M99&gt;0,T99/M99,0)</f>
        <v>3.0344661183986946E-2</v>
      </c>
      <c r="S99" s="136"/>
      <c r="T99" s="53">
        <f t="shared" ref="T99" si="1001">T96+T97+T98</f>
        <v>1339.3829999999998</v>
      </c>
      <c r="U99" s="20">
        <f t="shared" ref="U99" si="1002">IF(M99&gt;0,V99/M99,0)</f>
        <v>0.23030410747864699</v>
      </c>
      <c r="V99" s="53">
        <f t="shared" ref="V99" si="1003">V96+V97+V98</f>
        <v>10165.393</v>
      </c>
      <c r="W99" s="20">
        <f t="shared" ref="W99" si="1004">IF(M99&gt;0,X99/M99,0)</f>
        <v>0.49081234282607217</v>
      </c>
      <c r="X99" s="53">
        <f t="shared" ref="X99" si="1005">X96+X97+X98</f>
        <v>21663.966</v>
      </c>
      <c r="Y99" s="20">
        <f t="shared" ref="Y99" si="1006">IF(M99&gt;0,Z99/M99,0)</f>
        <v>0.41329255307098028</v>
      </c>
      <c r="Z99" s="53">
        <f t="shared" ref="Z99" si="1007">Z96+Z97+Z98</f>
        <v>18242.32</v>
      </c>
      <c r="AA99" s="152">
        <f t="shared" ref="AA99" si="1008">IF(M99&gt;0,AB99/M99,0)</f>
        <v>2.2140152699426812E-3</v>
      </c>
      <c r="AB99" s="55">
        <f t="shared" ref="AB99" si="1009">SUM(AB96:AB98)</f>
        <v>97.724420000000009</v>
      </c>
      <c r="AC99" s="54">
        <f t="shared" ref="AC99" si="1010">IF(M99&gt;0,AD99/M99,0)</f>
        <v>2.2637705883685631E-3</v>
      </c>
      <c r="AD99" s="55">
        <f t="shared" ref="AD99" si="1011">SUM(AD96:AD98)</f>
        <v>99.920569999999998</v>
      </c>
      <c r="AE99" s="54">
        <f t="shared" ref="AE99" si="1012">IF(M99&gt;0,(AE96*M96+AE97*M97+AE98*M98)/M99,0)</f>
        <v>2.3996951856634723E-3</v>
      </c>
      <c r="AF99" s="54">
        <f t="shared" ref="AF99" si="1013">IF(K99&gt;0,(K96*AF96+K97*AF97+K98*AF98)/K99,0)</f>
        <v>2.5000000000000001E-4</v>
      </c>
      <c r="AG99" s="51">
        <f t="shared" ref="AG99" si="1014">SUM(AG96:AG98)</f>
        <v>11.034750000000001</v>
      </c>
      <c r="AH99" s="52">
        <f t="shared" ref="AH99" si="1015">IF(K99&gt;0,(K96*AH96+K97*AH97+K98*AH98)/K99,0)</f>
        <v>0.21185789888406167</v>
      </c>
      <c r="AI99" s="57">
        <f t="shared" ref="AI99" si="1016">SUM(AI96:AI98)</f>
        <v>91.275372400000009</v>
      </c>
      <c r="AJ99" s="52">
        <f t="shared" ref="AJ99" si="1017">IF(AND(AD99&gt;0),((AD96*AJ96+AD97*AJ97+AD98*AJ98)/AD99),0)</f>
        <v>0.8906157076324337</v>
      </c>
      <c r="AK99" s="56">
        <f t="shared" si="680"/>
        <v>0.89683790193606294</v>
      </c>
      <c r="AL99" s="50">
        <f t="shared" ref="AL99" si="1018">SUM(AL96:AL98)</f>
        <v>474</v>
      </c>
      <c r="AM99" s="20">
        <f t="shared" ref="AM99" si="1019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20">SUM(AP96:AP98)</f>
        <v>94.885395800000012</v>
      </c>
      <c r="AQ99" s="137">
        <f t="shared" ref="AQ99:AQ111" si="1021">SUM(AQ96:AQ98)</f>
        <v>92.301994399999998</v>
      </c>
      <c r="AR99" s="55"/>
      <c r="AS99" s="55">
        <f t="shared" ref="AS99" si="1022">SUM(AS96:AS98)</f>
        <v>531.96</v>
      </c>
      <c r="AT99" s="102"/>
      <c r="AU99" s="103" t="e">
        <f>AT98</f>
        <v>#REF!</v>
      </c>
      <c r="AV99" s="50">
        <f t="shared" ref="AV99" si="1023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180" t="s">
        <v>63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4">M100*N100</f>
        <v>9592.4220000000005</v>
      </c>
      <c r="P100" s="13">
        <v>0.31</v>
      </c>
      <c r="Q100" s="24">
        <f t="shared" ref="Q100:Q102" si="1025">M100*P100</f>
        <v>4596.0600000000004</v>
      </c>
      <c r="R100" s="15">
        <v>4.2999999999999997E-2</v>
      </c>
      <c r="S100" s="143">
        <v>0.25009999999999999</v>
      </c>
      <c r="T100" s="24">
        <f t="shared" ref="T100:T102" si="1026">M100*R100</f>
        <v>637.51799999999992</v>
      </c>
      <c r="U100" s="25">
        <v>0.23599999999999999</v>
      </c>
      <c r="V100" s="24">
        <f t="shared" ref="V100:V102" si="1027">M100*U100</f>
        <v>3498.9359999999997</v>
      </c>
      <c r="W100" s="15">
        <v>0.49199999999999999</v>
      </c>
      <c r="X100" s="24">
        <f t="shared" ref="X100:X102" si="1028">M100*W100</f>
        <v>7294.3919999999998</v>
      </c>
      <c r="Y100" s="15">
        <v>0.44</v>
      </c>
      <c r="Z100" s="24">
        <f t="shared" ref="Z100:Z102" si="1029">Y100*M100</f>
        <v>6523.44</v>
      </c>
      <c r="AA100" s="145">
        <v>2.1800000000000001E-3</v>
      </c>
      <c r="AB100" s="18">
        <f t="shared" ref="AB100" si="1030">M100*AA100</f>
        <v>32.320680000000003</v>
      </c>
      <c r="AC100" s="16">
        <v>2.32E-3</v>
      </c>
      <c r="AD100" s="17">
        <f t="shared" ref="AD100:AD102" si="1031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32">AF100*M100</f>
        <v>3.7065000000000001</v>
      </c>
      <c r="AH100" s="114">
        <v>0.21210000000000001</v>
      </c>
      <c r="AI100" s="29">
        <f t="shared" ref="AI100:AI102" si="1033">AL100*(1-AM100)*AH100</f>
        <v>29.466628800000002</v>
      </c>
      <c r="AJ100" s="27">
        <f t="shared" ref="AJ100:AJ102" si="1034">IF(AND(AH100&gt;0,AF100&gt;0,AC100&gt;0),((AC100-AF100)*AH100)/((AH100-AF100)*AC100),0)</f>
        <v>0.89329429573624786</v>
      </c>
      <c r="AK100" s="59">
        <f t="shared" si="680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5">AL100*(1-AM100)*AO100</f>
        <v>29.244343999999998</v>
      </c>
      <c r="AR100" s="18">
        <v>1.55</v>
      </c>
      <c r="AS100" s="18">
        <v>477.62</v>
      </c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50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4"/>
        <v>9804.1460000000006</v>
      </c>
      <c r="P101" s="35">
        <v>0.29499999999999998</v>
      </c>
      <c r="Q101" s="24">
        <f t="shared" si="1025"/>
        <v>4533.2649999999994</v>
      </c>
      <c r="R101" s="38">
        <v>6.7000000000000004E-2</v>
      </c>
      <c r="S101" s="134">
        <v>0.2281</v>
      </c>
      <c r="T101" s="24">
        <f t="shared" si="1026"/>
        <v>1029.5890000000002</v>
      </c>
      <c r="U101" s="27">
        <v>0.23699999999999999</v>
      </c>
      <c r="V101" s="24">
        <f t="shared" si="1027"/>
        <v>3641.9789999999998</v>
      </c>
      <c r="W101" s="38">
        <v>0.48599999999999999</v>
      </c>
      <c r="X101" s="24">
        <f t="shared" si="1028"/>
        <v>7468.3620000000001</v>
      </c>
      <c r="Y101" s="38">
        <v>0.43</v>
      </c>
      <c r="Z101" s="24">
        <f t="shared" si="1029"/>
        <v>6607.8099999999995</v>
      </c>
      <c r="AA101" s="146">
        <v>2.2399999999999998E-3</v>
      </c>
      <c r="AB101" s="18">
        <f t="shared" si="985"/>
        <v>34.422079999999994</v>
      </c>
      <c r="AC101" s="39">
        <v>2.2699999999999999E-3</v>
      </c>
      <c r="AD101" s="17">
        <f t="shared" si="1031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32"/>
        <v>3.8417500000000002</v>
      </c>
      <c r="AH101" s="27">
        <v>0.21629999999999999</v>
      </c>
      <c r="AI101" s="40">
        <f t="shared" si="1033"/>
        <v>30.672205200000001</v>
      </c>
      <c r="AJ101" s="27">
        <f t="shared" si="1034"/>
        <v>0.89089754268417654</v>
      </c>
      <c r="AK101" s="28">
        <f t="shared" si="680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990"/>
        <v>31.735735200000001</v>
      </c>
      <c r="AR101" s="41">
        <v>1.55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45" t="s">
        <v>48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4"/>
        <v>10961.536999999998</v>
      </c>
      <c r="P102" s="38">
        <v>0.22500000000000001</v>
      </c>
      <c r="Q102" s="24">
        <f t="shared" si="1025"/>
        <v>3518.3250000000003</v>
      </c>
      <c r="R102" s="38">
        <v>7.3999999999999996E-2</v>
      </c>
      <c r="S102" s="134">
        <v>0.2334</v>
      </c>
      <c r="T102" s="24">
        <f t="shared" si="1026"/>
        <v>1157.1379999999999</v>
      </c>
      <c r="U102" s="27">
        <v>0.25600000000000001</v>
      </c>
      <c r="V102" s="24">
        <f t="shared" si="1027"/>
        <v>4003.0720000000001</v>
      </c>
      <c r="W102" s="38">
        <v>0.47399999999999998</v>
      </c>
      <c r="X102" s="24">
        <f t="shared" si="1028"/>
        <v>7411.9379999999992</v>
      </c>
      <c r="Y102" s="38">
        <v>0.44</v>
      </c>
      <c r="Z102" s="24">
        <f t="shared" si="1029"/>
        <v>6880.28</v>
      </c>
      <c r="AA102" s="147">
        <v>2.3800000000000002E-3</v>
      </c>
      <c r="AB102" s="148">
        <f t="shared" si="985"/>
        <v>37.216060000000006</v>
      </c>
      <c r="AC102" s="46">
        <v>2.3999999999999998E-3</v>
      </c>
      <c r="AD102" s="17">
        <f t="shared" si="1031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32"/>
        <v>3.9092500000000001</v>
      </c>
      <c r="AH102" s="27">
        <v>0.20949999999999999</v>
      </c>
      <c r="AI102" s="40">
        <f t="shared" si="1033"/>
        <v>31.592809500000001</v>
      </c>
      <c r="AJ102" s="27">
        <f t="shared" si="1034"/>
        <v>0.89690362405416169</v>
      </c>
      <c r="AK102" s="28">
        <f t="shared" si="680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990"/>
        <v>32.919858300000001</v>
      </c>
      <c r="AR102" s="17">
        <v>1.55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6">SUM(D100:D102)</f>
        <v>44955</v>
      </c>
      <c r="E103" s="50"/>
      <c r="F103" s="50">
        <f t="shared" ref="F103" si="1037">SUM(F100:F102)</f>
        <v>48558</v>
      </c>
      <c r="G103" s="51"/>
      <c r="H103" s="51"/>
      <c r="I103" s="50">
        <f t="shared" ref="I103:K103" si="1038">SUM(I100:I102)</f>
        <v>47407</v>
      </c>
      <c r="J103" s="51"/>
      <c r="K103" s="50">
        <f t="shared" si="1038"/>
        <v>48789</v>
      </c>
      <c r="L103" s="20">
        <f t="shared" ref="L103" si="1039">IF(K103&gt;0,(K100*L100+K101*L101+K102*L102)/K103,0)</f>
        <v>6.0653815409211095E-2</v>
      </c>
      <c r="M103" s="51">
        <f t="shared" ref="M103" si="1040">M100+M101+M102</f>
        <v>45830</v>
      </c>
      <c r="N103" s="52">
        <f t="shared" ref="N103" si="1041">IF(M103&gt;0,O103/M103,0)</f>
        <v>0.66240682958760633</v>
      </c>
      <c r="O103" s="53">
        <f t="shared" ref="O103" si="1042">O100+O101+O102</f>
        <v>30358.104999999996</v>
      </c>
      <c r="P103" s="20">
        <f t="shared" ref="P103" si="1043">IF(M103&gt;0,Q103/M103,0)</f>
        <v>0.27596879773074406</v>
      </c>
      <c r="Q103" s="53">
        <f t="shared" ref="Q103" si="1044">Q100+Q101+Q102</f>
        <v>12647.650000000001</v>
      </c>
      <c r="R103" s="20">
        <f t="shared" ref="R103" si="1045">IF(M103&gt;0,T103/M103,0)</f>
        <v>6.1624372681649574E-2</v>
      </c>
      <c r="S103" s="136"/>
      <c r="T103" s="53">
        <f t="shared" ref="T103" si="1046">T100+T101+T102</f>
        <v>2824.2449999999999</v>
      </c>
      <c r="U103" s="20">
        <f t="shared" ref="U103" si="1047">IF(M103&gt;0,V103/M103,0)</f>
        <v>0.24315921885228015</v>
      </c>
      <c r="V103" s="53">
        <f t="shared" ref="V103" si="1048">V100+V101+V102</f>
        <v>11143.986999999999</v>
      </c>
      <c r="W103" s="20">
        <f t="shared" ref="W103" si="1049">IF(M103&gt;0,X103/M103,0)</f>
        <v>0.48384665066550292</v>
      </c>
      <c r="X103" s="53">
        <f t="shared" ref="X103" si="1050">X100+X101+X102</f>
        <v>22174.691999999999</v>
      </c>
      <c r="Y103" s="20">
        <f t="shared" ref="Y103" si="1051">IF(M103&gt;0,Z103/M103,0)</f>
        <v>0.43664695614226484</v>
      </c>
      <c r="Z103" s="53">
        <f t="shared" ref="Z103" si="1052">Z100+Z101+Z102</f>
        <v>20011.53</v>
      </c>
      <c r="AA103" s="152">
        <f t="shared" ref="AA103" si="1053">IF(M103&gt;0,AB103/M103,0)</f>
        <v>2.2683574078114772E-3</v>
      </c>
      <c r="AB103" s="55">
        <f t="shared" ref="AB103" si="1054">SUM(AB100:AB102)</f>
        <v>103.95882</v>
      </c>
      <c r="AC103" s="54">
        <f t="shared" ref="AC103" si="1055">IF(M103&gt;0,AD103/M103,0)</f>
        <v>2.330530438577351E-3</v>
      </c>
      <c r="AD103" s="55">
        <f t="shared" ref="AD103" si="1056">SUM(AD100:AD102)</f>
        <v>106.80821</v>
      </c>
      <c r="AE103" s="54">
        <f t="shared" ref="AE103" si="1057">IF(M103&gt;0,(AE100*M100+AE101*M101+AE102*M102)/M103,0)</f>
        <v>2.3588603076587391E-3</v>
      </c>
      <c r="AF103" s="54">
        <f t="shared" ref="AF103" si="1058">IF(K103&gt;0,(K100*AF100+K101*AF101+K102*AF102)/K103,0)</f>
        <v>2.5000000000000001E-4</v>
      </c>
      <c r="AG103" s="51">
        <f t="shared" ref="AG103" si="1059">SUM(AG100:AG102)</f>
        <v>11.4575</v>
      </c>
      <c r="AH103" s="52">
        <f t="shared" ref="AH103" si="1060">IF(K103&gt;0,(K100*AH100+K101*AH101+K102*AH102)/K103,0)</f>
        <v>0.21263692430670847</v>
      </c>
      <c r="AI103" s="57">
        <f t="shared" ref="AI103" si="1061">SUM(AI100:AI102)</f>
        <v>91.731643500000004</v>
      </c>
      <c r="AJ103" s="52">
        <f t="shared" ref="AJ103" si="1062">IF(AND(AD103&gt;0),((AD100*AJ100+AD101*AJ101+AD102*AJ102)/AD103),0)</f>
        <v>0.89377972291599495</v>
      </c>
      <c r="AK103" s="56">
        <f t="shared" si="680"/>
        <v>0.89501577790311859</v>
      </c>
      <c r="AL103" s="50">
        <f t="shared" ref="AL103" si="1063">SUM(AL100:AL102)</f>
        <v>475</v>
      </c>
      <c r="AM103" s="20">
        <f t="shared" ref="AM103" si="1064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5">SUM(AP100:AP102)</f>
        <v>96.649067900000006</v>
      </c>
      <c r="AQ103" s="137">
        <f t="shared" si="1021"/>
        <v>93.899937499999993</v>
      </c>
      <c r="AR103" s="55"/>
      <c r="AS103" s="55">
        <f t="shared" ref="AS103" si="1066">SUM(AS100:AS102)</f>
        <v>477.62</v>
      </c>
      <c r="AT103" s="118"/>
      <c r="AU103" s="103" t="e">
        <f>AT102</f>
        <v>#REF!</v>
      </c>
      <c r="AV103" s="50">
        <f t="shared" ref="AV103" si="1067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49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8">M104*N104</f>
        <v>10605.954000000002</v>
      </c>
      <c r="P104" s="13">
        <v>0.28799999999999998</v>
      </c>
      <c r="Q104" s="24">
        <f t="shared" ref="Q104:Q106" si="1069">M104*P104</f>
        <v>4505.1839999999993</v>
      </c>
      <c r="R104" s="15">
        <v>3.4000000000000002E-2</v>
      </c>
      <c r="S104" s="143">
        <v>0.2397</v>
      </c>
      <c r="T104" s="24">
        <f t="shared" ref="T104:T106" si="1070">M104*R104</f>
        <v>531.86200000000008</v>
      </c>
      <c r="U104" s="25">
        <v>0.23699999999999999</v>
      </c>
      <c r="V104" s="24">
        <f t="shared" ref="V104:V106" si="1071">M104*U104</f>
        <v>3707.3909999999996</v>
      </c>
      <c r="W104" s="15">
        <v>0.49299999999999999</v>
      </c>
      <c r="X104" s="24">
        <f t="shared" ref="X104:X106" si="1072">M104*W104</f>
        <v>7711.9989999999998</v>
      </c>
      <c r="Y104" s="15">
        <v>0.42</v>
      </c>
      <c r="Z104" s="24">
        <f t="shared" ref="Z104:Z106" si="1073">Y104*M104</f>
        <v>6570.0599999999995</v>
      </c>
      <c r="AA104" s="145">
        <v>2.4499999999999999E-3</v>
      </c>
      <c r="AB104" s="18">
        <f t="shared" ref="AB104" si="1074">M104*AA104</f>
        <v>38.32535</v>
      </c>
      <c r="AC104" s="16">
        <v>2.47E-3</v>
      </c>
      <c r="AD104" s="17">
        <f t="shared" ref="AD104:AD106" si="1075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6">AF104*M104</f>
        <v>3.9107500000000002</v>
      </c>
      <c r="AH104" s="114">
        <v>0.2084</v>
      </c>
      <c r="AI104" s="29">
        <f t="shared" ref="AI104:AI106" si="1077">AL104*(1-AM104)*AH104</f>
        <v>33.560736000000006</v>
      </c>
      <c r="AJ104" s="27">
        <f t="shared" ref="AJ104:AJ106" si="1078">IF(AND(AH104&gt;0,AF104&gt;0,AC104&gt;0),((AC104-AF104)*AH104)/((AH104-AF104)*AC104),0)</f>
        <v>0.89986491756470388</v>
      </c>
      <c r="AK104" s="59">
        <f t="shared" si="680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9">AL104*(1-AM104)*AO104</f>
        <v>35.783088000000006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8"/>
        <v>9837.7780000000002</v>
      </c>
      <c r="P105" s="35">
        <v>0.33100000000000002</v>
      </c>
      <c r="Q105" s="24">
        <f t="shared" si="1069"/>
        <v>5136.1270000000004</v>
      </c>
      <c r="R105" s="38">
        <v>3.5000000000000003E-2</v>
      </c>
      <c r="S105" s="134">
        <v>0.23949999999999999</v>
      </c>
      <c r="T105" s="24">
        <f t="shared" si="1070"/>
        <v>543.09500000000003</v>
      </c>
      <c r="U105" s="27">
        <v>0.23400000000000001</v>
      </c>
      <c r="V105" s="24">
        <f t="shared" si="1071"/>
        <v>3630.9780000000001</v>
      </c>
      <c r="W105" s="38">
        <v>0.50600000000000001</v>
      </c>
      <c r="X105" s="24">
        <f t="shared" si="1072"/>
        <v>7851.6019999999999</v>
      </c>
      <c r="Y105" s="38">
        <v>0.43</v>
      </c>
      <c r="Z105" s="24">
        <f t="shared" si="1073"/>
        <v>6672.3099999999995</v>
      </c>
      <c r="AA105" s="146">
        <v>2.5000000000000001E-3</v>
      </c>
      <c r="AB105" s="18">
        <f t="shared" si="985"/>
        <v>38.792500000000004</v>
      </c>
      <c r="AC105" s="39">
        <v>2.5300000000000001E-3</v>
      </c>
      <c r="AD105" s="17">
        <f t="shared" si="1075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6"/>
        <v>4.0344199999999999</v>
      </c>
      <c r="AH105" s="27">
        <v>0.21540000000000001</v>
      </c>
      <c r="AI105" s="40">
        <f t="shared" si="1077"/>
        <v>33.973749600000005</v>
      </c>
      <c r="AJ105" s="27">
        <f t="shared" si="1078"/>
        <v>0.89831752170936785</v>
      </c>
      <c r="AK105" s="28">
        <f t="shared" si="680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990"/>
        <v>35.361720800000008</v>
      </c>
      <c r="AR105" s="41">
        <v>1.5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45" t="s">
        <v>48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8"/>
        <v>9768.4179999999997</v>
      </c>
      <c r="P106" s="38">
        <v>0.24299999999999999</v>
      </c>
      <c r="Q106" s="24">
        <f t="shared" si="1069"/>
        <v>3720.5729999999999</v>
      </c>
      <c r="R106" s="38">
        <v>0.11899999999999999</v>
      </c>
      <c r="S106" s="134">
        <v>0.2407</v>
      </c>
      <c r="T106" s="24">
        <f t="shared" si="1070"/>
        <v>1822.009</v>
      </c>
      <c r="U106" s="27">
        <v>0.23899999999999999</v>
      </c>
      <c r="V106" s="24">
        <f t="shared" si="1071"/>
        <v>3659.3289999999997</v>
      </c>
      <c r="W106" s="38">
        <v>0.49199999999999999</v>
      </c>
      <c r="X106" s="24">
        <f t="shared" si="1072"/>
        <v>7533.0119999999997</v>
      </c>
      <c r="Y106" s="38">
        <v>0.43</v>
      </c>
      <c r="Z106" s="24">
        <f t="shared" si="1073"/>
        <v>6583.73</v>
      </c>
      <c r="AA106" s="147">
        <v>2.48E-3</v>
      </c>
      <c r="AB106" s="148">
        <f t="shared" si="985"/>
        <v>37.97128</v>
      </c>
      <c r="AC106" s="46">
        <v>2.5100000000000001E-3</v>
      </c>
      <c r="AD106" s="17">
        <f t="shared" si="1075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6"/>
        <v>3.9808599999999998</v>
      </c>
      <c r="AH106" s="27">
        <v>0.21709999999999999</v>
      </c>
      <c r="AI106" s="40">
        <f t="shared" si="1077"/>
        <v>33.424498899999996</v>
      </c>
      <c r="AJ106" s="27">
        <f t="shared" si="1078"/>
        <v>0.89748917997076461</v>
      </c>
      <c r="AK106" s="28">
        <f t="shared" si="680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990"/>
        <v>34.948692999999999</v>
      </c>
      <c r="AR106" s="17">
        <v>1.55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80">SUM(D104:D106)</f>
        <v>55600</v>
      </c>
      <c r="E107" s="50"/>
      <c r="F107" s="50">
        <f t="shared" ref="F107" si="1081">SUM(F104:F106)</f>
        <v>53381</v>
      </c>
      <c r="G107" s="51"/>
      <c r="H107" s="51"/>
      <c r="I107" s="50">
        <f t="shared" ref="I107:K107" si="1082">SUM(I104:I106)</f>
        <v>52364</v>
      </c>
      <c r="J107" s="51"/>
      <c r="K107" s="50">
        <f t="shared" si="1082"/>
        <v>49140</v>
      </c>
      <c r="L107" s="20">
        <f t="shared" ref="L107" si="1083">IF(K107&gt;0,(K104*L104+K105*L105+K106*L106)/K107,0)</f>
        <v>5.4320757020757025E-2</v>
      </c>
      <c r="M107" s="51">
        <f t="shared" ref="M107" si="1084">M104+M105+M106</f>
        <v>46471</v>
      </c>
      <c r="N107" s="52">
        <f t="shared" ref="N107" si="1085">IF(M107&gt;0,O107/M107,0)</f>
        <v>0.6501291127800134</v>
      </c>
      <c r="O107" s="53">
        <f t="shared" ref="O107" si="1086">O104+O105+O106</f>
        <v>30212.15</v>
      </c>
      <c r="P107" s="20">
        <f t="shared" ref="P107" si="1087">IF(M107&gt;0,Q107/M107,0)</f>
        <v>0.28753166490929827</v>
      </c>
      <c r="Q107" s="53">
        <f t="shared" ref="Q107" si="1088">Q104+Q105+Q106</f>
        <v>13361.884</v>
      </c>
      <c r="R107" s="20">
        <f t="shared" ref="R107" si="1089">IF(M107&gt;0,T107/M107,0)</f>
        <v>6.2339222310688391E-2</v>
      </c>
      <c r="S107" s="136"/>
      <c r="T107" s="53">
        <f t="shared" ref="T107" si="1090">T104+T105+T106</f>
        <v>2896.9660000000003</v>
      </c>
      <c r="U107" s="20">
        <f t="shared" ref="U107" si="1091">IF(M107&gt;0,V107/M107,0)</f>
        <v>0.23665722708786124</v>
      </c>
      <c r="V107" s="53">
        <f t="shared" ref="V107" si="1092">V104+V105+V106</f>
        <v>10997.698</v>
      </c>
      <c r="W107" s="20">
        <f t="shared" ref="W107" si="1093">IF(M107&gt;0,X107/M107,0)</f>
        <v>0.4970113188870478</v>
      </c>
      <c r="X107" s="53">
        <f t="shared" ref="X107" si="1094">X104+X105+X106</f>
        <v>23096.612999999998</v>
      </c>
      <c r="Y107" s="20">
        <f t="shared" ref="Y107" si="1095">IF(M107&gt;0,Z107/M107,0)</f>
        <v>0.42663381463708544</v>
      </c>
      <c r="Z107" s="53">
        <f t="shared" ref="Z107" si="1096">Z104+Z105+Z106</f>
        <v>19826.099999999999</v>
      </c>
      <c r="AA107" s="152">
        <f t="shared" ref="AA107" si="1097">IF(M107&gt;0,AB107/M107,0)</f>
        <v>2.47657958726948E-3</v>
      </c>
      <c r="AB107" s="55">
        <f t="shared" ref="AB107" si="1098">SUM(AB104:AB106)</f>
        <v>115.08913000000001</v>
      </c>
      <c r="AC107" s="54">
        <f t="shared" ref="AC107" si="1099">IF(M107&gt;0,AD107/M107,0)</f>
        <v>2.5032134019065655E-3</v>
      </c>
      <c r="AD107" s="55">
        <f t="shared" ref="AD107" si="1100">SUM(AD104:AD106)</f>
        <v>116.32683</v>
      </c>
      <c r="AE107" s="54">
        <f t="shared" ref="AE107" si="1101">IF(M107&gt;0,(AE104*M104+AE105*M105+AE106*M106)/M107,0)</f>
        <v>2.5423056658991634E-3</v>
      </c>
      <c r="AF107" s="54">
        <f t="shared" ref="AF107" si="1102">IF(K107&gt;0,(K104*AF104+K105*AF105+K106*AF106)/K107,0)</f>
        <v>2.5663858363858365E-4</v>
      </c>
      <c r="AG107" s="51">
        <f t="shared" ref="AG107" si="1103">SUM(AG104:AG106)</f>
        <v>11.926030000000001</v>
      </c>
      <c r="AH107" s="52">
        <f t="shared" ref="AH107" si="1104">IF(K107&gt;0,(K104*AH104+K105*AH105+K106*AH106)/K107,0)</f>
        <v>0.21360931623931625</v>
      </c>
      <c r="AI107" s="57">
        <f t="shared" ref="AI107" si="1105">SUM(AI104:AI106)</f>
        <v>100.95898450000001</v>
      </c>
      <c r="AJ107" s="52">
        <f t="shared" ref="AJ107" si="1106">IF(AND(AD107&gt;0),((AD104*AJ104+AD105*AJ105+AD106*AJ106)/AD107),0)</f>
        <v>0.89855783538170486</v>
      </c>
      <c r="AK107" s="56">
        <f t="shared" si="680"/>
        <v>0.9000807445344684</v>
      </c>
      <c r="AL107" s="50">
        <f t="shared" ref="AL107" si="1107">SUM(AL104:AL106)</f>
        <v>517</v>
      </c>
      <c r="AM107" s="20">
        <f t="shared" ref="AM107" si="1108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9">SUM(AP104:AP106)</f>
        <v>106.21745660000002</v>
      </c>
      <c r="AQ107" s="137">
        <f t="shared" si="1021"/>
        <v>106.09350180000001</v>
      </c>
      <c r="AR107" s="55"/>
      <c r="AS107" s="55">
        <f t="shared" ref="AS107" si="1110">SUM(AS104:AS106)</f>
        <v>0</v>
      </c>
      <c r="AT107" s="102"/>
      <c r="AU107" s="103" t="e">
        <f>AT106</f>
        <v>#REF!</v>
      </c>
      <c r="AV107" s="50">
        <f t="shared" ref="AV107" si="111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49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12">M108*N108</f>
        <v>8054.1630000000005</v>
      </c>
      <c r="P108" s="13">
        <v>0.35699999999999998</v>
      </c>
      <c r="Q108" s="24">
        <f t="shared" ref="Q108:Q110" si="1113">M108*P108</f>
        <v>5394.6269999999995</v>
      </c>
      <c r="R108" s="15">
        <v>0.111</v>
      </c>
      <c r="S108" s="143">
        <v>0.23810000000000001</v>
      </c>
      <c r="T108" s="24">
        <f t="shared" ref="T108:T110" si="1114">M108*R108</f>
        <v>1677.3209999999999</v>
      </c>
      <c r="U108" s="25">
        <v>0.24399999999999999</v>
      </c>
      <c r="V108" s="24">
        <f t="shared" ref="V108:V110" si="1115">M108*U108</f>
        <v>3687.0839999999998</v>
      </c>
      <c r="W108" s="15">
        <v>0.49099999999999999</v>
      </c>
      <c r="X108" s="24">
        <f t="shared" ref="X108:X110" si="1116">M108*W108</f>
        <v>7419.5010000000002</v>
      </c>
      <c r="Y108" s="15">
        <v>0.43</v>
      </c>
      <c r="Z108" s="24">
        <f t="shared" ref="Z108:Z110" si="1117">Y108*M108</f>
        <v>6497.73</v>
      </c>
      <c r="AA108" s="145">
        <v>2.4599999999999999E-3</v>
      </c>
      <c r="AB108" s="18">
        <f t="shared" ref="AB108" si="1118">M108*AA108</f>
        <v>37.17306</v>
      </c>
      <c r="AC108" s="16">
        <v>2.5200000000000001E-3</v>
      </c>
      <c r="AD108" s="17">
        <f t="shared" ref="AD108:AD110" si="1119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20">AF108*M108</f>
        <v>3.7777500000000002</v>
      </c>
      <c r="AH108" s="114">
        <v>0.2044</v>
      </c>
      <c r="AI108" s="29">
        <f t="shared" ref="AI108:AI110" si="1121">AL108*(1-AM108)*AH108</f>
        <v>32.922708</v>
      </c>
      <c r="AJ108" s="27">
        <f t="shared" ref="AJ108:AJ110" si="1122">IF(AND(AH108&gt;0,AF108&gt;0,AC108&gt;0),((AC108-AF108)*AH108)/((AH108-AF108)*AC108),0)</f>
        <v>0.90189675347647447</v>
      </c>
      <c r="AK108" s="59">
        <f t="shared" si="680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3">AL108*(1-AM108)*AO108</f>
        <v>35.048831999999997</v>
      </c>
      <c r="AR108" s="18">
        <v>1.55</v>
      </c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52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12"/>
        <v>10047.050000000001</v>
      </c>
      <c r="P109" s="35">
        <v>0.29699999999999999</v>
      </c>
      <c r="Q109" s="24">
        <f t="shared" si="1113"/>
        <v>4590.7289999999994</v>
      </c>
      <c r="R109" s="38">
        <v>5.2999999999999999E-2</v>
      </c>
      <c r="S109" s="134">
        <v>0.2306</v>
      </c>
      <c r="T109" s="24">
        <f t="shared" si="1114"/>
        <v>819.221</v>
      </c>
      <c r="U109" s="27">
        <v>0.24199999999999999</v>
      </c>
      <c r="V109" s="24">
        <f t="shared" si="1115"/>
        <v>3740.5940000000001</v>
      </c>
      <c r="W109" s="38">
        <v>0.49</v>
      </c>
      <c r="X109" s="24">
        <f t="shared" si="1116"/>
        <v>7573.93</v>
      </c>
      <c r="Y109" s="38">
        <v>0.43</v>
      </c>
      <c r="Z109" s="24">
        <f t="shared" si="1117"/>
        <v>6646.51</v>
      </c>
      <c r="AA109" s="146"/>
      <c r="AB109" s="18">
        <f t="shared" si="985"/>
        <v>0</v>
      </c>
      <c r="AC109" s="39">
        <v>2.5899999999999999E-3</v>
      </c>
      <c r="AD109" s="17">
        <f t="shared" si="1119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20"/>
        <v>4.0188199999999998</v>
      </c>
      <c r="AH109" s="27">
        <v>0.2122</v>
      </c>
      <c r="AI109" s="40">
        <f t="shared" si="1121"/>
        <v>33.043784000000002</v>
      </c>
      <c r="AJ109" s="27">
        <f t="shared" si="1122"/>
        <v>0.90071751202259831</v>
      </c>
      <c r="AK109" s="28">
        <f t="shared" si="680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990"/>
        <v>0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45" t="s">
        <v>48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12"/>
        <v>9141.0659999999989</v>
      </c>
      <c r="P110" s="38">
        <v>0.35499999999999998</v>
      </c>
      <c r="Q110" s="24">
        <f t="shared" si="1113"/>
        <v>5463.0949999999993</v>
      </c>
      <c r="R110" s="38">
        <v>5.0999999999999997E-2</v>
      </c>
      <c r="S110" s="134">
        <v>0.23669999999999999</v>
      </c>
      <c r="T110" s="24">
        <f t="shared" si="1114"/>
        <v>784.83899999999994</v>
      </c>
      <c r="U110" s="27"/>
      <c r="V110" s="24">
        <f t="shared" si="1115"/>
        <v>0</v>
      </c>
      <c r="W110" s="38"/>
      <c r="X110" s="24">
        <f t="shared" si="1116"/>
        <v>0</v>
      </c>
      <c r="Y110" s="38">
        <v>0.43</v>
      </c>
      <c r="Z110" s="24">
        <f t="shared" si="1117"/>
        <v>6617.2699999999995</v>
      </c>
      <c r="AA110" s="147"/>
      <c r="AB110" s="148">
        <f t="shared" si="985"/>
        <v>0</v>
      </c>
      <c r="AC110" s="46">
        <v>2.5999999999999999E-3</v>
      </c>
      <c r="AD110" s="17">
        <f t="shared" si="1119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20"/>
        <v>3.8472500000000003</v>
      </c>
      <c r="AH110" s="27">
        <v>0.21390000000000001</v>
      </c>
      <c r="AI110" s="40">
        <f t="shared" si="1121"/>
        <v>31.658055599999997</v>
      </c>
      <c r="AJ110" s="27">
        <f t="shared" si="1122"/>
        <v>0.90490377864588012</v>
      </c>
      <c r="AK110" s="28">
        <f t="shared" si="680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990"/>
        <v>0</v>
      </c>
      <c r="AR110" s="17">
        <v>1.56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4">SUM(D108:D110)</f>
        <v>55700</v>
      </c>
      <c r="E111" s="50"/>
      <c r="F111" s="50">
        <f t="shared" ref="F111" si="1125">SUM(F108:F110)</f>
        <v>56198</v>
      </c>
      <c r="G111" s="51"/>
      <c r="H111" s="51"/>
      <c r="I111" s="50">
        <f t="shared" ref="I111:K111" si="1126">SUM(I108:I110)</f>
        <v>55050</v>
      </c>
      <c r="J111" s="51"/>
      <c r="K111" s="50">
        <f t="shared" si="1126"/>
        <v>48579</v>
      </c>
      <c r="L111" s="20">
        <f t="shared" ref="L111" si="1127">IF(K111&gt;0,(K108*L108+K109*L109+K110*L110)/K111,0)</f>
        <v>5.3986846168097326E-2</v>
      </c>
      <c r="M111" s="51">
        <f t="shared" ref="M111" si="1128">M108+M109+M110</f>
        <v>45957</v>
      </c>
      <c r="N111" s="52">
        <f t="shared" ref="N111" si="1129">IF(M111&gt;0,O111/M111,0)</f>
        <v>0.59277757468938364</v>
      </c>
      <c r="O111" s="53">
        <f t="shared" ref="O111" si="1130">O108+O109+O110</f>
        <v>27242.279000000002</v>
      </c>
      <c r="P111" s="20">
        <f t="shared" ref="P111" si="1131">IF(M111&gt;0,Q111/M111,0)</f>
        <v>0.33615011858911592</v>
      </c>
      <c r="Q111" s="53">
        <f t="shared" ref="Q111" si="1132">Q108+Q109+Q110</f>
        <v>15448.450999999999</v>
      </c>
      <c r="R111" s="20">
        <f t="shared" ref="R111" si="1133">IF(M111&gt;0,T111/M111,0)</f>
        <v>7.1401114084905445E-2</v>
      </c>
      <c r="S111" s="136"/>
      <c r="T111" s="53">
        <f t="shared" ref="T111" si="1134">T108+T109+T110</f>
        <v>3281.3809999999999</v>
      </c>
      <c r="U111" s="20">
        <f t="shared" ref="U111" si="1135">IF(M111&gt;0,V111/M111,0)</f>
        <v>0.16162234262462738</v>
      </c>
      <c r="V111" s="53">
        <f t="shared" ref="V111" si="1136">V108+V109+V110</f>
        <v>7427.6779999999999</v>
      </c>
      <c r="W111" s="20">
        <f t="shared" ref="W111" si="1137">IF(M111&gt;0,X111/M111,0)</f>
        <v>0.32624912418129992</v>
      </c>
      <c r="X111" s="53">
        <f t="shared" ref="X111" si="1138">X108+X109+X110</f>
        <v>14993.431</v>
      </c>
      <c r="Y111" s="20">
        <f t="shared" ref="Y111" si="1139">IF(M111&gt;0,Z111/M111,0)</f>
        <v>0.42999999999999994</v>
      </c>
      <c r="Z111" s="53">
        <f t="shared" ref="Z111" si="1140">Z108+Z109+Z110</f>
        <v>19761.509999999998</v>
      </c>
      <c r="AA111" s="152">
        <f t="shared" ref="AA111" si="1141">IF(M111&gt;0,AB111/M111,0)</f>
        <v>8.0886611397610806E-4</v>
      </c>
      <c r="AB111" s="55">
        <f t="shared" ref="AB111" si="1142">SUM(AB108:AB110)</f>
        <v>37.17306</v>
      </c>
      <c r="AC111" s="54">
        <f t="shared" ref="AC111" si="1143">IF(M111&gt;0,AD111/M111,0)</f>
        <v>2.5703320495245553E-3</v>
      </c>
      <c r="AD111" s="55">
        <f t="shared" ref="AD111" si="1144">SUM(AD108:AD110)</f>
        <v>118.12474999999999</v>
      </c>
      <c r="AE111" s="54">
        <f t="shared" ref="AE111" si="1145">IF(M111&gt;0,(AE108*M108+AE109*M109+AE110*M110)/M111,0)</f>
        <v>1.7661933111386729E-3</v>
      </c>
      <c r="AF111" s="54">
        <f t="shared" ref="AF111" si="1146">IF(K111&gt;0,(K108*AF108+K109*AF109+K110*AF110)/K111,0)</f>
        <v>2.5333868544021075E-4</v>
      </c>
      <c r="AG111" s="51">
        <f t="shared" ref="AG111" si="1147">SUM(AG108:AG110)</f>
        <v>11.64382</v>
      </c>
      <c r="AH111" s="52">
        <f t="shared" ref="AH111" si="1148">IF(K111&gt;0,(K108*AH108+K109*AH109+K110*AH110)/K111,0)</f>
        <v>0.2101921571049219</v>
      </c>
      <c r="AI111" s="57">
        <f t="shared" ref="AI111" si="1149">SUM(AI108:AI110)</f>
        <v>97.6245476</v>
      </c>
      <c r="AJ111" s="52">
        <f t="shared" ref="AJ111" si="1150">IF(AND(AD111&gt;0),((AD108*AJ108+AD109*AJ109+AD110*AJ110)/AD111),0)</f>
        <v>0.90251564131173345</v>
      </c>
      <c r="AK111" s="56">
        <f t="shared" si="680"/>
        <v>0.85805364346132695</v>
      </c>
      <c r="AL111" s="50">
        <f t="shared" ref="AL111" si="1151">SUM(AL108:AL110)</f>
        <v>510</v>
      </c>
      <c r="AM111" s="20">
        <f t="shared" ref="AM111" si="1152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3">SUM(AP108:AP110)</f>
        <v>69.525126</v>
      </c>
      <c r="AQ111" s="137">
        <f t="shared" si="1021"/>
        <v>35.048831999999997</v>
      </c>
      <c r="AR111" s="55"/>
      <c r="AS111" s="55">
        <f t="shared" ref="AS111" si="1154">SUM(AS108:AS110)</f>
        <v>0</v>
      </c>
      <c r="AT111" s="102"/>
      <c r="AU111" s="103" t="e">
        <f>AT110</f>
        <v>#REF!</v>
      </c>
      <c r="AV111" s="50">
        <f t="shared" ref="AV111" si="1155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2">
        <v>28</v>
      </c>
      <c r="B112" s="22">
        <v>1</v>
      </c>
      <c r="C112" s="10" t="s">
        <v>50</v>
      </c>
      <c r="D112" s="11">
        <v>5509</v>
      </c>
      <c r="E112" s="11">
        <v>0</v>
      </c>
      <c r="F112" s="11">
        <v>8470</v>
      </c>
      <c r="G112" s="12">
        <v>0.7</v>
      </c>
      <c r="H112" s="12">
        <v>8</v>
      </c>
      <c r="I112" s="11">
        <v>9099</v>
      </c>
      <c r="J112" s="12">
        <v>4.7</v>
      </c>
      <c r="K112" s="11">
        <v>16312</v>
      </c>
      <c r="L112" s="13">
        <v>5.6000000000000001E-2</v>
      </c>
      <c r="M112" s="23">
        <f>ROUND(K112*(1-L112),0)</f>
        <v>15399</v>
      </c>
      <c r="N112" s="14">
        <v>0.60799999999999998</v>
      </c>
      <c r="O112" s="24">
        <f t="shared" ref="O112:O114" si="1156">M112*N112</f>
        <v>9362.5920000000006</v>
      </c>
      <c r="P112" s="13">
        <v>0.30299999999999999</v>
      </c>
      <c r="Q112" s="24">
        <f t="shared" ref="Q112:Q114" si="1157">M112*P112</f>
        <v>4665.8969999999999</v>
      </c>
      <c r="R112" s="15">
        <v>8.8999999999999996E-2</v>
      </c>
      <c r="S112" s="143">
        <v>0.24030000000000001</v>
      </c>
      <c r="T112" s="24">
        <f t="shared" ref="T112:T114" si="1158">M112*R112</f>
        <v>1370.511</v>
      </c>
      <c r="U112" s="25">
        <v>0.24399999999999999</v>
      </c>
      <c r="V112" s="24">
        <f t="shared" ref="V112:V114" si="1159">M112*U112</f>
        <v>3757.3559999999998</v>
      </c>
      <c r="W112" s="15">
        <v>0.48399999999999999</v>
      </c>
      <c r="X112" s="24">
        <f t="shared" ref="X112:X114" si="1160">M112*W112</f>
        <v>7453.116</v>
      </c>
      <c r="Y112" s="15">
        <v>0.42</v>
      </c>
      <c r="Z112" s="24">
        <f t="shared" ref="Z112:Z114" si="1161">Y112*M112</f>
        <v>6467.58</v>
      </c>
      <c r="AA112" s="145">
        <v>2.49E-3</v>
      </c>
      <c r="AB112" s="18">
        <f t="shared" ref="AB112:AB126" si="1162">M112*AA112</f>
        <v>38.343510000000002</v>
      </c>
      <c r="AC112" s="16">
        <v>2.5899999999999999E-3</v>
      </c>
      <c r="AD112" s="17">
        <f t="shared" ref="AD112:AD114" si="1163">M112*AC112</f>
        <v>39.883409999999998</v>
      </c>
      <c r="AE112" s="26">
        <f>IF(M112&gt;0,(AG112+AP112)/M112,0)</f>
        <v>2.7873487629066825E-3</v>
      </c>
      <c r="AF112" s="16">
        <v>2.5000000000000001E-4</v>
      </c>
      <c r="AG112" s="23">
        <f t="shared" ref="AG112:AG114" si="1164">AF112*M112</f>
        <v>3.8497500000000002</v>
      </c>
      <c r="AH112" s="114">
        <v>0.2059</v>
      </c>
      <c r="AI112" s="29">
        <f t="shared" ref="AI112:AI114" si="1165">AL112*(1-AM112)*AH112</f>
        <v>34.1761056</v>
      </c>
      <c r="AJ112" s="27">
        <f t="shared" ref="AJ112:AJ114" si="1166">IF(AND(AH112&gt;0,AF112&gt;0,AC112&gt;0),((AC112-AF112)*AH112)/((AH112-AF112)*AC112),0)</f>
        <v>0.90457321967168791</v>
      </c>
      <c r="AK112" s="59">
        <f t="shared" si="680"/>
        <v>0.91127683124572234</v>
      </c>
      <c r="AL112" s="11">
        <v>182</v>
      </c>
      <c r="AM112" s="13">
        <v>8.7999999999999995E-2</v>
      </c>
      <c r="AN112" s="14">
        <v>0.2354</v>
      </c>
      <c r="AO112" s="130">
        <v>0.2316</v>
      </c>
      <c r="AP112" s="29">
        <f>AL112*(1-AM112)*AN112</f>
        <v>39.072633600000003</v>
      </c>
      <c r="AQ112" s="131">
        <f t="shared" ref="AQ112:AQ126" si="1167">AL112*(1-AM112)*AO112</f>
        <v>38.441894400000002</v>
      </c>
      <c r="AR112" s="18">
        <v>1.55</v>
      </c>
      <c r="AS112" s="18">
        <v>903.92</v>
      </c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3"/>
      <c r="B113" s="32">
        <v>2</v>
      </c>
      <c r="C113" s="10" t="s">
        <v>49</v>
      </c>
      <c r="D113" s="33">
        <v>20600</v>
      </c>
      <c r="E113" s="33">
        <v>3</v>
      </c>
      <c r="F113" s="33">
        <v>20197</v>
      </c>
      <c r="G113" s="34">
        <v>0.9</v>
      </c>
      <c r="H113" s="34">
        <v>8.3000000000000007</v>
      </c>
      <c r="I113" s="33">
        <v>18675</v>
      </c>
      <c r="J113" s="34">
        <v>2.9</v>
      </c>
      <c r="K113" s="33">
        <v>16211</v>
      </c>
      <c r="L113" s="35">
        <v>0.05</v>
      </c>
      <c r="M113" s="36">
        <f>ROUND(K113*(1-L113),0)</f>
        <v>15400</v>
      </c>
      <c r="N113" s="37">
        <v>0.66400000000000003</v>
      </c>
      <c r="O113" s="24">
        <f t="shared" si="1156"/>
        <v>10225.6</v>
      </c>
      <c r="P113" s="35">
        <v>0.251</v>
      </c>
      <c r="Q113" s="24">
        <f t="shared" si="1157"/>
        <v>3865.4</v>
      </c>
      <c r="R113" s="38">
        <v>8.5000000000000006E-2</v>
      </c>
      <c r="S113" s="134">
        <v>0.23319999999999999</v>
      </c>
      <c r="T113" s="24">
        <f t="shared" si="1158"/>
        <v>1309</v>
      </c>
      <c r="U113" s="27">
        <v>0.23699999999999999</v>
      </c>
      <c r="V113" s="24">
        <f t="shared" si="1159"/>
        <v>3649.7999999999997</v>
      </c>
      <c r="W113" s="38">
        <v>0.50800000000000001</v>
      </c>
      <c r="X113" s="24">
        <f t="shared" si="1160"/>
        <v>7823.2</v>
      </c>
      <c r="Y113" s="38">
        <v>0.43</v>
      </c>
      <c r="Z113" s="24">
        <f t="shared" si="1161"/>
        <v>6622</v>
      </c>
      <c r="AA113" s="146">
        <v>2.49E-3</v>
      </c>
      <c r="AB113" s="18">
        <f t="shared" si="1162"/>
        <v>38.346000000000004</v>
      </c>
      <c r="AC113" s="39">
        <v>2.65E-3</v>
      </c>
      <c r="AD113" s="17">
        <f t="shared" si="1163"/>
        <v>40.81</v>
      </c>
      <c r="AE113" s="26">
        <f>IF(M113&gt;0,(AG113+AP113)/M113,0)</f>
        <v>2.4682661298701301E-3</v>
      </c>
      <c r="AF113" s="39">
        <v>2.5000000000000001E-4</v>
      </c>
      <c r="AG113" s="36">
        <f t="shared" si="1164"/>
        <v>3.85</v>
      </c>
      <c r="AH113" s="27">
        <v>0.20810000000000001</v>
      </c>
      <c r="AI113" s="40">
        <f t="shared" si="1165"/>
        <v>32.714984800000003</v>
      </c>
      <c r="AJ113" s="27">
        <f t="shared" si="1166"/>
        <v>0.9067496970329656</v>
      </c>
      <c r="AK113" s="28">
        <f t="shared" si="680"/>
        <v>0.89974947207726386</v>
      </c>
      <c r="AL113" s="33">
        <v>172</v>
      </c>
      <c r="AM113" s="35">
        <v>8.5999999999999993E-2</v>
      </c>
      <c r="AN113" s="37">
        <v>0.21729999999999999</v>
      </c>
      <c r="AO113" s="132">
        <v>0.216</v>
      </c>
      <c r="AP113" s="40">
        <f>AL113*(1-AM113)*AN113</f>
        <v>34.1612984</v>
      </c>
      <c r="AQ113" s="133">
        <f t="shared" si="1167"/>
        <v>33.956927999999998</v>
      </c>
      <c r="AR113" s="41">
        <v>1.55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3"/>
      <c r="B114" s="32">
        <v>3</v>
      </c>
      <c r="C114" s="10" t="s">
        <v>52</v>
      </c>
      <c r="D114" s="42">
        <v>20991</v>
      </c>
      <c r="E114" s="42">
        <v>0</v>
      </c>
      <c r="F114" s="42">
        <v>18133</v>
      </c>
      <c r="G114" s="36">
        <v>1</v>
      </c>
      <c r="H114" s="36">
        <v>7.1</v>
      </c>
      <c r="I114" s="42">
        <v>18052</v>
      </c>
      <c r="J114" s="36">
        <v>2</v>
      </c>
      <c r="K114" s="42">
        <v>16300</v>
      </c>
      <c r="L114" s="38">
        <v>6.3E-2</v>
      </c>
      <c r="M114" s="36">
        <f>ROUND(K114*(1-L114),0)</f>
        <v>15273</v>
      </c>
      <c r="N114" s="27">
        <v>0.64300000000000002</v>
      </c>
      <c r="O114" s="24">
        <f t="shared" si="1156"/>
        <v>9820.5390000000007</v>
      </c>
      <c r="P114" s="38">
        <v>0.26600000000000001</v>
      </c>
      <c r="Q114" s="24">
        <f t="shared" si="1157"/>
        <v>4062.6180000000004</v>
      </c>
      <c r="R114" s="38">
        <v>9.0999999999999998E-2</v>
      </c>
      <c r="S114" s="134">
        <v>0.21179999999999999</v>
      </c>
      <c r="T114" s="24">
        <f t="shared" si="1158"/>
        <v>1389.8430000000001</v>
      </c>
      <c r="U114" s="27">
        <v>0.24099999999999999</v>
      </c>
      <c r="V114" s="24">
        <f t="shared" si="1159"/>
        <v>3680.7929999999997</v>
      </c>
      <c r="W114" s="38">
        <v>0.47499999999999998</v>
      </c>
      <c r="X114" s="24">
        <f t="shared" si="1160"/>
        <v>7254.6749999999993</v>
      </c>
      <c r="Y114" s="38">
        <v>0.43</v>
      </c>
      <c r="Z114" s="24">
        <f t="shared" si="1161"/>
        <v>6567.39</v>
      </c>
      <c r="AA114" s="147">
        <v>2.5699999999999998E-3</v>
      </c>
      <c r="AB114" s="148">
        <f t="shared" si="1162"/>
        <v>39.251609999999999</v>
      </c>
      <c r="AC114" s="46">
        <v>2.7100000000000002E-3</v>
      </c>
      <c r="AD114" s="17">
        <f t="shared" si="1163"/>
        <v>41.389830000000003</v>
      </c>
      <c r="AE114" s="26">
        <f>IF(M114&gt;0,(AG114+AP114)/M114,0)</f>
        <v>2.6124163949453288E-3</v>
      </c>
      <c r="AF114" s="46">
        <v>2.5000000000000001E-4</v>
      </c>
      <c r="AG114" s="36">
        <f t="shared" si="1164"/>
        <v>3.8182499999999999</v>
      </c>
      <c r="AH114" s="27">
        <v>0.21920000000000001</v>
      </c>
      <c r="AI114" s="40">
        <f t="shared" si="1165"/>
        <v>37.377107200000005</v>
      </c>
      <c r="AJ114" s="27">
        <f t="shared" si="1166"/>
        <v>0.90878555736916122</v>
      </c>
      <c r="AK114" s="28">
        <f t="shared" si="680"/>
        <v>0.90537283250821354</v>
      </c>
      <c r="AL114" s="42">
        <v>188</v>
      </c>
      <c r="AM114" s="38">
        <v>9.2999999999999999E-2</v>
      </c>
      <c r="AN114" s="27">
        <v>0.21160000000000001</v>
      </c>
      <c r="AO114" s="134">
        <v>0.20530000000000001</v>
      </c>
      <c r="AP114" s="40">
        <f>AL114*(1-AM114)*AN114</f>
        <v>36.081185600000005</v>
      </c>
      <c r="AQ114" s="135">
        <f t="shared" si="1167"/>
        <v>35.006934800000003</v>
      </c>
      <c r="AR114" s="17">
        <v>1.6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4"/>
      <c r="B115" s="48" t="s">
        <v>35</v>
      </c>
      <c r="C115" s="49"/>
      <c r="D115" s="50">
        <f t="shared" ref="D115" si="1168">SUM(D112:D114)</f>
        <v>47100</v>
      </c>
      <c r="E115" s="50"/>
      <c r="F115" s="50">
        <f t="shared" ref="F115" si="1169">SUM(F112:F114)</f>
        <v>46800</v>
      </c>
      <c r="G115" s="51"/>
      <c r="H115" s="51"/>
      <c r="I115" s="50">
        <f t="shared" ref="I115:K115" si="1170">SUM(I112:I114)</f>
        <v>45826</v>
      </c>
      <c r="J115" s="51"/>
      <c r="K115" s="50">
        <f t="shared" si="1170"/>
        <v>48823</v>
      </c>
      <c r="L115" s="20">
        <f t="shared" ref="L115" si="1171">IF(K115&gt;0,(K112*L112+K113*L113+K114*L114)/K115,0)</f>
        <v>5.6344796509841671E-2</v>
      </c>
      <c r="M115" s="51">
        <f t="shared" ref="M115" si="1172">M112+M113+M114</f>
        <v>46072</v>
      </c>
      <c r="N115" s="52">
        <f t="shared" ref="N115" si="1173">IF(M115&gt;0,O115/M115,0)</f>
        <v>0.6383211277999653</v>
      </c>
      <c r="O115" s="53">
        <f t="shared" ref="O115" si="1174">O112+O113+O114</f>
        <v>29408.731000000003</v>
      </c>
      <c r="P115" s="20">
        <f t="shared" ref="P115" si="1175">IF(M115&gt;0,Q115/M115,0)</f>
        <v>0.27335290415002605</v>
      </c>
      <c r="Q115" s="53">
        <f t="shared" ref="Q115" si="1176">Q112+Q113+Q114</f>
        <v>12593.915000000001</v>
      </c>
      <c r="R115" s="20">
        <f t="shared" ref="R115" si="1177">IF(M115&gt;0,T115/M115,0)</f>
        <v>8.8325968050008682E-2</v>
      </c>
      <c r="S115" s="136"/>
      <c r="T115" s="53">
        <f t="shared" ref="T115" si="1178">T112+T113+T114</f>
        <v>4069.3540000000003</v>
      </c>
      <c r="U115" s="20">
        <f t="shared" ref="U115" si="1179">IF(M115&gt;0,V115/M115,0)</f>
        <v>0.24066567546449033</v>
      </c>
      <c r="V115" s="53">
        <f t="shared" ref="V115" si="1180">V112+V113+V114</f>
        <v>11087.948999999999</v>
      </c>
      <c r="W115" s="20">
        <f t="shared" ref="W115" si="1181">IF(M115&gt;0,X115/M115,0)</f>
        <v>0.48903870029519009</v>
      </c>
      <c r="X115" s="53">
        <f t="shared" ref="X115" si="1182">X112+X113+X114</f>
        <v>22530.990999999998</v>
      </c>
      <c r="Y115" s="20">
        <f t="shared" ref="Y115" si="1183">IF(M115&gt;0,Z115/M115,0)</f>
        <v>0.42665762285118947</v>
      </c>
      <c r="Z115" s="53">
        <f t="shared" ref="Z115" si="1184">Z112+Z113+Z114</f>
        <v>19656.97</v>
      </c>
      <c r="AA115" s="152">
        <f t="shared" ref="AA115" si="1185">IF(M115&gt;0,AB115/M115,0)</f>
        <v>2.5165202292064598E-3</v>
      </c>
      <c r="AB115" s="55">
        <f t="shared" ref="AB115" si="1186">SUM(AB112:AB114)</f>
        <v>115.94112000000001</v>
      </c>
      <c r="AC115" s="54">
        <f t="shared" ref="AC115" si="1187">IF(M115&gt;0,AD115/M115,0)</f>
        <v>2.6498359090119813E-3</v>
      </c>
      <c r="AD115" s="55">
        <f t="shared" ref="AD115" si="1188">SUM(AD112:AD114)</f>
        <v>122.08324</v>
      </c>
      <c r="AE115" s="54">
        <f t="shared" ref="AE115" si="1189">IF(M115&gt;0,(AE112*M112+AE113*M113+AE114*M114)/M115,0)</f>
        <v>2.6227018058690749E-3</v>
      </c>
      <c r="AF115" s="54">
        <f t="shared" ref="AF115" si="1190">IF(K115&gt;0,(K112*AF112+K113*AF113+K114*AF114)/K115,0)</f>
        <v>2.5000000000000006E-4</v>
      </c>
      <c r="AG115" s="51">
        <f t="shared" ref="AG115" si="1191">SUM(AG112:AG114)</f>
        <v>11.518000000000001</v>
      </c>
      <c r="AH115" s="52">
        <f t="shared" ref="AH115" si="1192">IF(K115&gt;0,(K112*AH112+K113*AH113+K114*AH114)/K115,0)</f>
        <v>0.21107080474366588</v>
      </c>
      <c r="AI115" s="57">
        <f t="shared" ref="AI115" si="1193">SUM(AI112:AI114)</f>
        <v>104.26819760000001</v>
      </c>
      <c r="AJ115" s="52">
        <f t="shared" ref="AJ115" si="1194">IF(AND(AD115&gt;0),((AD112*AJ112+AD113*AJ113+AD114*AJ114)/AD115),0)</f>
        <v>0.90672887987791073</v>
      </c>
      <c r="AK115" s="56">
        <f t="shared" si="680"/>
        <v>0.90570094345197949</v>
      </c>
      <c r="AL115" s="50">
        <f t="shared" ref="AL115" si="1195">SUM(AL112:AL114)</f>
        <v>542</v>
      </c>
      <c r="AM115" s="20">
        <f t="shared" ref="AM115" si="1196">IF(AL115&gt;0,(AM112*AL112+AM113*AL113+AM114*AL114)/AL115,0)</f>
        <v>8.909963099630995E-2</v>
      </c>
      <c r="AN115" s="52">
        <f>IF(K115&gt;0,(AN112*K112+AN113*K113+AN114*K114)/K115,0)</f>
        <v>0.22144430084181635</v>
      </c>
      <c r="AO115" s="136">
        <f>IF(L115&gt;0,(AO112*K112+AO113*K113+AO114*K114)/K115,0)</f>
        <v>0.21763974356348442</v>
      </c>
      <c r="AP115" s="57">
        <f t="shared" ref="AP115" si="1197">SUM(AP112:AP114)</f>
        <v>109.31511760000001</v>
      </c>
      <c r="AQ115" s="137">
        <f t="shared" ref="AQ115:AQ123" si="1198">SUM(AQ112:AQ114)</f>
        <v>107.40575720000001</v>
      </c>
      <c r="AR115" s="55"/>
      <c r="AS115" s="55">
        <f t="shared" ref="AS115" si="1199">SUM(AS112:AS114)</f>
        <v>903.92</v>
      </c>
      <c r="AT115" s="102"/>
      <c r="AU115" s="103" t="e">
        <f>AT114</f>
        <v>#REF!</v>
      </c>
      <c r="AV115" s="50">
        <f t="shared" ref="AV115" si="1200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3">
        <v>29</v>
      </c>
      <c r="B116" s="32">
        <v>1</v>
      </c>
      <c r="C116" s="10" t="s">
        <v>50</v>
      </c>
      <c r="D116" s="11">
        <v>3222</v>
      </c>
      <c r="E116" s="11">
        <v>1</v>
      </c>
      <c r="F116" s="11">
        <v>11147</v>
      </c>
      <c r="G116" s="12">
        <v>0.7</v>
      </c>
      <c r="H116" s="12">
        <v>7.8</v>
      </c>
      <c r="I116" s="11">
        <v>11230</v>
      </c>
      <c r="J116" s="12">
        <v>3.6</v>
      </c>
      <c r="K116" s="11">
        <v>15970</v>
      </c>
      <c r="L116" s="13">
        <v>5.7000000000000002E-2</v>
      </c>
      <c r="M116" s="23">
        <f>ROUND(K116*(1-L116),0)</f>
        <v>15060</v>
      </c>
      <c r="N116" s="14">
        <v>0.65600000000000003</v>
      </c>
      <c r="O116" s="24">
        <f t="shared" ref="O116:O118" si="1201">M116*N116</f>
        <v>9879.36</v>
      </c>
      <c r="P116" s="13">
        <v>0.22900000000000001</v>
      </c>
      <c r="Q116" s="24">
        <f t="shared" ref="Q116:Q118" si="1202">M116*P116</f>
        <v>3448.7400000000002</v>
      </c>
      <c r="R116" s="15">
        <v>0.115</v>
      </c>
      <c r="S116" s="143">
        <v>0.21390000000000001</v>
      </c>
      <c r="T116" s="24">
        <f t="shared" ref="T116:T118" si="1203">M116*R116</f>
        <v>1731.9</v>
      </c>
      <c r="U116" s="25">
        <v>0.247</v>
      </c>
      <c r="V116" s="24">
        <f t="shared" ref="V116:V118" si="1204">M116*U116</f>
        <v>3719.82</v>
      </c>
      <c r="W116" s="15">
        <v>0.46600000000000003</v>
      </c>
      <c r="X116" s="24">
        <f t="shared" ref="X116:X118" si="1205">M116*W116</f>
        <v>7017.96</v>
      </c>
      <c r="Y116" s="15">
        <v>0.42</v>
      </c>
      <c r="Z116" s="24">
        <f t="shared" ref="Z116:Z118" si="1206">Y116*M116</f>
        <v>6325.2</v>
      </c>
      <c r="AA116" s="145">
        <v>2.49E-3</v>
      </c>
      <c r="AB116" s="18">
        <f t="shared" ref="AB116" si="1207">M116*AA116</f>
        <v>37.499400000000001</v>
      </c>
      <c r="AC116" s="16">
        <v>2.6199999999999999E-3</v>
      </c>
      <c r="AD116" s="17">
        <f t="shared" ref="AD116:AD118" si="1208">M116*AC116</f>
        <v>39.4572</v>
      </c>
      <c r="AE116" s="26">
        <f>IF(M116&gt;0,(AG116+AP116)/M116,0)</f>
        <v>2.1461634860557772E-3</v>
      </c>
      <c r="AF116" s="16">
        <v>2.4000000000000001E-4</v>
      </c>
      <c r="AG116" s="23">
        <f t="shared" ref="AG116:AG118" si="1209">AF116*M116</f>
        <v>3.6144000000000003</v>
      </c>
      <c r="AH116" s="114">
        <v>0.21479999999999999</v>
      </c>
      <c r="AI116" s="29">
        <f t="shared" ref="AI116:AI118" si="1210">AL116*(1-AM116)*AH116</f>
        <v>27.080480399999999</v>
      </c>
      <c r="AJ116" s="27">
        <f t="shared" ref="AJ116:AJ118" si="1211">IF(AND(AH116&gt;0,AF116&gt;0,AC116&gt;0),((AC116-AF116)*AH116)/((AH116-AF116)*AC116),0)</f>
        <v>0.90941305053196009</v>
      </c>
      <c r="AK116" s="59">
        <f t="shared" si="680"/>
        <v>0.88910968331344109</v>
      </c>
      <c r="AL116" s="11">
        <v>139</v>
      </c>
      <c r="AM116" s="13">
        <v>9.2999999999999999E-2</v>
      </c>
      <c r="AN116" s="14">
        <v>0.22770000000000001</v>
      </c>
      <c r="AO116" s="130">
        <v>0.2238</v>
      </c>
      <c r="AP116" s="29">
        <f>AL116*(1-AM116)*AN116</f>
        <v>28.706822100000004</v>
      </c>
      <c r="AQ116" s="131">
        <f t="shared" ref="AQ116" si="1212">AL116*(1-AM116)*AO116</f>
        <v>28.215137400000003</v>
      </c>
      <c r="AR116" s="18">
        <v>1.7</v>
      </c>
      <c r="AS116" s="18">
        <v>454.22</v>
      </c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3"/>
      <c r="B117" s="32">
        <v>2</v>
      </c>
      <c r="C117" s="10" t="s">
        <v>53</v>
      </c>
      <c r="D117" s="33">
        <v>21200</v>
      </c>
      <c r="E117" s="33">
        <v>3</v>
      </c>
      <c r="F117" s="33">
        <v>15876</v>
      </c>
      <c r="G117" s="34">
        <v>1.2</v>
      </c>
      <c r="H117" s="34">
        <v>7</v>
      </c>
      <c r="I117" s="33">
        <v>15350</v>
      </c>
      <c r="J117" s="34">
        <v>3.3</v>
      </c>
      <c r="K117" s="33">
        <v>15819</v>
      </c>
      <c r="L117" s="35">
        <v>5.6000000000000001E-2</v>
      </c>
      <c r="M117" s="36">
        <f>ROUND(K117*(1-L117),0)</f>
        <v>14933</v>
      </c>
      <c r="N117" s="37">
        <v>0.64400000000000002</v>
      </c>
      <c r="O117" s="24">
        <f t="shared" si="1201"/>
        <v>9616.8520000000008</v>
      </c>
      <c r="P117" s="35">
        <v>0.309</v>
      </c>
      <c r="Q117" s="24">
        <f t="shared" si="1202"/>
        <v>4614.2969999999996</v>
      </c>
      <c r="R117" s="38">
        <v>4.7E-2</v>
      </c>
      <c r="S117" s="134">
        <v>0.21160000000000001</v>
      </c>
      <c r="T117" s="24">
        <f t="shared" si="1203"/>
        <v>701.851</v>
      </c>
      <c r="U117" s="27">
        <v>0.23</v>
      </c>
      <c r="V117" s="24">
        <f t="shared" si="1204"/>
        <v>3434.59</v>
      </c>
      <c r="W117" s="38">
        <v>0.497</v>
      </c>
      <c r="X117" s="24">
        <f t="shared" si="1205"/>
        <v>7421.701</v>
      </c>
      <c r="Y117" s="38">
        <v>0.43</v>
      </c>
      <c r="Z117" s="24">
        <f t="shared" si="1206"/>
        <v>6421.19</v>
      </c>
      <c r="AA117" s="146">
        <v>2.48E-3</v>
      </c>
      <c r="AB117" s="18">
        <f t="shared" si="1162"/>
        <v>37.033839999999998</v>
      </c>
      <c r="AC117" s="39">
        <v>2.5300000000000001E-3</v>
      </c>
      <c r="AD117" s="17">
        <f t="shared" si="1208"/>
        <v>37.78049</v>
      </c>
      <c r="AE117" s="26">
        <f>IF(M117&gt;0,(AG117+AP117)/M117,0)</f>
        <v>2.8054821937989684E-3</v>
      </c>
      <c r="AF117" s="39">
        <v>2.4000000000000001E-4</v>
      </c>
      <c r="AG117" s="36">
        <f t="shared" si="1209"/>
        <v>3.58392</v>
      </c>
      <c r="AH117" s="27">
        <v>0.21310000000000001</v>
      </c>
      <c r="AI117" s="40">
        <f t="shared" si="1210"/>
        <v>35.2501496</v>
      </c>
      <c r="AJ117" s="27">
        <f t="shared" si="1211"/>
        <v>0.90615888488750418</v>
      </c>
      <c r="AK117" s="28">
        <f t="shared" si="680"/>
        <v>0.91540181151681621</v>
      </c>
      <c r="AL117" s="33">
        <v>184</v>
      </c>
      <c r="AM117" s="35">
        <v>0.10100000000000001</v>
      </c>
      <c r="AN117" s="37">
        <v>0.2316</v>
      </c>
      <c r="AO117" s="132">
        <v>0.22189999999999999</v>
      </c>
      <c r="AP117" s="40">
        <f>AL117*(1-AM117)*AN117</f>
        <v>38.310345599999998</v>
      </c>
      <c r="AQ117" s="133">
        <f t="shared" si="1167"/>
        <v>36.705810399999997</v>
      </c>
      <c r="AR117" s="41">
        <v>1.55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3"/>
      <c r="B118" s="32">
        <v>3</v>
      </c>
      <c r="C118" s="10" t="s">
        <v>52</v>
      </c>
      <c r="D118" s="42">
        <v>18300</v>
      </c>
      <c r="E118" s="42">
        <v>0</v>
      </c>
      <c r="F118" s="42">
        <v>19122</v>
      </c>
      <c r="G118" s="36">
        <v>1.4</v>
      </c>
      <c r="H118" s="36">
        <v>10.4</v>
      </c>
      <c r="I118" s="42">
        <v>18612</v>
      </c>
      <c r="J118" s="36">
        <v>2</v>
      </c>
      <c r="K118" s="42">
        <v>16141</v>
      </c>
      <c r="L118" s="38">
        <v>5.3999999999999999E-2</v>
      </c>
      <c r="M118" s="36">
        <f>ROUND(K118*(1-L118),0)</f>
        <v>15269</v>
      </c>
      <c r="N118" s="27">
        <v>0.67900000000000005</v>
      </c>
      <c r="O118" s="24">
        <f t="shared" si="1201"/>
        <v>10367.651</v>
      </c>
      <c r="P118" s="38">
        <v>0.28899999999999998</v>
      </c>
      <c r="Q118" s="24">
        <f t="shared" si="1202"/>
        <v>4412.741</v>
      </c>
      <c r="R118" s="38">
        <v>3.2000000000000001E-2</v>
      </c>
      <c r="S118" s="134">
        <v>0.21560000000000001</v>
      </c>
      <c r="T118" s="24">
        <f t="shared" si="1203"/>
        <v>488.608</v>
      </c>
      <c r="U118" s="27">
        <v>0.24</v>
      </c>
      <c r="V118" s="24">
        <f t="shared" si="1204"/>
        <v>3664.56</v>
      </c>
      <c r="W118" s="38">
        <v>0.49299999999999999</v>
      </c>
      <c r="X118" s="24">
        <f t="shared" si="1205"/>
        <v>7527.6170000000002</v>
      </c>
      <c r="Y118" s="38">
        <v>0.42</v>
      </c>
      <c r="Z118" s="24">
        <f t="shared" si="1206"/>
        <v>6412.98</v>
      </c>
      <c r="AA118" s="147">
        <v>2.4499999999999999E-3</v>
      </c>
      <c r="AB118" s="148">
        <f t="shared" si="1162"/>
        <v>37.409050000000001</v>
      </c>
      <c r="AC118" s="46">
        <v>2.5699999999999998E-3</v>
      </c>
      <c r="AD118" s="17">
        <f t="shared" si="1208"/>
        <v>39.241329999999998</v>
      </c>
      <c r="AE118" s="26">
        <f>IF(M118&gt;0,(AG118+AP118)/M118,0)</f>
        <v>2.5163049184622438E-3</v>
      </c>
      <c r="AF118" s="46">
        <v>2.5000000000000001E-4</v>
      </c>
      <c r="AG118" s="36">
        <f t="shared" si="1209"/>
        <v>3.81725</v>
      </c>
      <c r="AH118" s="27">
        <v>0.21229999999999999</v>
      </c>
      <c r="AI118" s="40">
        <f t="shared" si="1210"/>
        <v>33.362732699999995</v>
      </c>
      <c r="AJ118" s="27">
        <f t="shared" si="1211"/>
        <v>0.90378801710557599</v>
      </c>
      <c r="AK118" s="28">
        <f t="shared" si="680"/>
        <v>0.90167166695605572</v>
      </c>
      <c r="AL118" s="42">
        <v>171</v>
      </c>
      <c r="AM118" s="38">
        <v>8.1000000000000003E-2</v>
      </c>
      <c r="AN118" s="27">
        <v>0.22020000000000001</v>
      </c>
      <c r="AO118" s="134">
        <v>0.21829999999999999</v>
      </c>
      <c r="AP118" s="40">
        <f>AL118*(1-AM118)*AN118</f>
        <v>34.6042098</v>
      </c>
      <c r="AQ118" s="135">
        <f t="shared" si="1167"/>
        <v>34.305626699999998</v>
      </c>
      <c r="AR118" s="17">
        <v>1.5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4"/>
      <c r="B119" s="48" t="s">
        <v>35</v>
      </c>
      <c r="C119" s="49"/>
      <c r="D119" s="50">
        <f t="shared" ref="D119" si="1213">SUM(D116:D118)</f>
        <v>42722</v>
      </c>
      <c r="E119" s="50"/>
      <c r="F119" s="50">
        <f t="shared" ref="F119" si="1214">SUM(F116:F118)</f>
        <v>46145</v>
      </c>
      <c r="G119" s="51"/>
      <c r="H119" s="51"/>
      <c r="I119" s="50">
        <f t="shared" ref="I119:K119" si="1215">SUM(I116:I118)</f>
        <v>45192</v>
      </c>
      <c r="J119" s="51"/>
      <c r="K119" s="50">
        <f t="shared" si="1215"/>
        <v>47930</v>
      </c>
      <c r="L119" s="20">
        <f t="shared" ref="L119" si="1216">IF(K119&gt;0,(K116*L116+K117*L117+K118*L118)/K119,0)</f>
        <v>5.5659670352597536E-2</v>
      </c>
      <c r="M119" s="51">
        <f t="shared" ref="M119" si="1217">M116+M117+M118</f>
        <v>45262</v>
      </c>
      <c r="N119" s="52">
        <f t="shared" ref="N119" si="1218">IF(M119&gt;0,O119/M119,0)</f>
        <v>0.65979989836949315</v>
      </c>
      <c r="O119" s="53">
        <f t="shared" ref="O119" si="1219">O116+O117+O118</f>
        <v>29863.862999999998</v>
      </c>
      <c r="P119" s="20">
        <f t="shared" ref="P119" si="1220">IF(M119&gt;0,Q119/M119,0)</f>
        <v>0.27563470460872258</v>
      </c>
      <c r="Q119" s="53">
        <f t="shared" ref="Q119" si="1221">Q116+Q117+Q118</f>
        <v>12475.778</v>
      </c>
      <c r="R119" s="20">
        <f t="shared" ref="R119" si="1222">IF(M119&gt;0,T119/M119,0)</f>
        <v>6.4565397021784293E-2</v>
      </c>
      <c r="S119" s="136"/>
      <c r="T119" s="53">
        <f t="shared" ref="T119" si="1223">T116+T117+T118</f>
        <v>2922.3590000000004</v>
      </c>
      <c r="U119" s="20">
        <f t="shared" ref="U119" si="1224">IF(M119&gt;0,V119/M119,0)</f>
        <v>0.23902987053157174</v>
      </c>
      <c r="V119" s="53">
        <f t="shared" ref="V119" si="1225">V116+V117+V118</f>
        <v>10818.97</v>
      </c>
      <c r="W119" s="20">
        <f t="shared" ref="W119" si="1226">IF(M119&gt;0,X119/M119,0)</f>
        <v>0.48533599929300514</v>
      </c>
      <c r="X119" s="53">
        <f t="shared" ref="X119" si="1227">X116+X117+X118</f>
        <v>21967.277999999998</v>
      </c>
      <c r="Y119" s="20">
        <f t="shared" ref="Y119" si="1228">IF(M119&gt;0,Z119/M119,0)</f>
        <v>0.4232992355618399</v>
      </c>
      <c r="Z119" s="53">
        <f t="shared" ref="Z119" si="1229">Z116+Z117+Z118</f>
        <v>19159.37</v>
      </c>
      <c r="AA119" s="152">
        <f t="shared" ref="AA119" si="1230">IF(M119&gt;0,AB119/M119,0)</f>
        <v>2.4732068843621585E-3</v>
      </c>
      <c r="AB119" s="55">
        <f t="shared" ref="AB119" si="1231">SUM(AB116:AB118)</f>
        <v>111.94229000000001</v>
      </c>
      <c r="AC119" s="54">
        <f t="shared" ref="AC119" si="1232">IF(M119&gt;0,AD119/M119,0)</f>
        <v>2.573439529848438E-3</v>
      </c>
      <c r="AD119" s="55">
        <f t="shared" ref="AD119" si="1233">SUM(AD116:AD118)</f>
        <v>116.47901999999999</v>
      </c>
      <c r="AE119" s="54">
        <f t="shared" ref="AE119" si="1234">IF(M119&gt;0,(AE116*M116+AE117*M117+AE118*M118)/M119,0)</f>
        <v>2.4885543612743585E-3</v>
      </c>
      <c r="AF119" s="54">
        <f t="shared" ref="AF119" si="1235">IF(K119&gt;0,(K116*AF116+K117*AF117+K118*AF118)/K119,0)</f>
        <v>2.4336761944502398E-4</v>
      </c>
      <c r="AG119" s="51">
        <f t="shared" ref="AG119" si="1236">SUM(AG116:AG118)</f>
        <v>11.01557</v>
      </c>
      <c r="AH119" s="52">
        <f t="shared" ref="AH119" si="1237">IF(K119&gt;0,(K116*AH116+K117*AH117+K118*AH118)/K119,0)</f>
        <v>0.21339702065512203</v>
      </c>
      <c r="AI119" s="57">
        <f t="shared" ref="AI119" si="1238">SUM(AI116:AI118)</f>
        <v>95.693362699999994</v>
      </c>
      <c r="AJ119" s="52">
        <f t="shared" ref="AJ119" si="1239">IF(AND(AD119&gt;0),((AD116*AJ116+AD117*AJ117+AD118*AJ118)/AD119),0)</f>
        <v>0.90646249544028379</v>
      </c>
      <c r="AK119" s="56">
        <f t="shared" si="680"/>
        <v>0.90317582389741669</v>
      </c>
      <c r="AL119" s="50">
        <f t="shared" ref="AL119" si="1240">SUM(AL116:AL118)</f>
        <v>494</v>
      </c>
      <c r="AM119" s="20">
        <f t="shared" ref="AM119" si="1241">IF(AL119&gt;0,(AM116*AL116+AM117*AL117+AM118*AL118)/AL119,0)</f>
        <v>9.1825910931174093E-2</v>
      </c>
      <c r="AN119" s="52">
        <f>IF(K119&gt;0,(AN116*K116+AN117*K117+AN118*K118)/K119,0)</f>
        <v>0.22646145629042352</v>
      </c>
      <c r="AO119" s="136">
        <f>IF(L119&gt;0,(AO116*K116+AO117*K117+AO118*K118)/K119,0)</f>
        <v>0.22132072605883579</v>
      </c>
      <c r="AP119" s="57">
        <f t="shared" ref="AP119" si="1242">SUM(AP116:AP118)</f>
        <v>101.62137749999999</v>
      </c>
      <c r="AQ119" s="137">
        <f t="shared" si="1198"/>
        <v>99.226574499999998</v>
      </c>
      <c r="AR119" s="55"/>
      <c r="AS119" s="55">
        <f t="shared" ref="AS119" si="1243">SUM(AS116:AS118)</f>
        <v>454.22</v>
      </c>
      <c r="AT119" s="102"/>
      <c r="AU119" s="103" t="e">
        <f>AT118</f>
        <v>#REF!</v>
      </c>
      <c r="AV119" s="50">
        <f t="shared" ref="AV119" si="1244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2">
        <v>30</v>
      </c>
      <c r="B120" s="22">
        <v>1</v>
      </c>
      <c r="C120" s="10" t="s">
        <v>50</v>
      </c>
      <c r="D120" s="11">
        <v>4700</v>
      </c>
      <c r="E120" s="11">
        <v>1</v>
      </c>
      <c r="F120" s="11">
        <v>8590</v>
      </c>
      <c r="G120" s="12">
        <v>1.1000000000000001</v>
      </c>
      <c r="H120" s="12">
        <v>9.5</v>
      </c>
      <c r="I120" s="11">
        <v>8075</v>
      </c>
      <c r="J120" s="12">
        <v>6.3</v>
      </c>
      <c r="K120" s="11">
        <v>16294</v>
      </c>
      <c r="L120" s="13">
        <v>0.05</v>
      </c>
      <c r="M120" s="36">
        <f>ROUND(K120*(1-L120),0)</f>
        <v>15479</v>
      </c>
      <c r="N120" s="14">
        <v>0.72099999999999997</v>
      </c>
      <c r="O120" s="24">
        <f t="shared" ref="O120:O122" si="1245">M120*N120</f>
        <v>11160.359</v>
      </c>
      <c r="P120" s="13">
        <v>0.253</v>
      </c>
      <c r="Q120" s="24">
        <f t="shared" ref="Q120:Q122" si="1246">M120*P120</f>
        <v>3916.1869999999999</v>
      </c>
      <c r="R120" s="15">
        <v>2.5999999999999999E-2</v>
      </c>
      <c r="S120" s="143">
        <v>0.21779999999999999</v>
      </c>
      <c r="T120" s="24">
        <f t="shared" ref="T120:T122" si="1247">M120*R120</f>
        <v>402.45400000000001</v>
      </c>
      <c r="U120" s="25">
        <v>0.24099999999999999</v>
      </c>
      <c r="V120" s="24">
        <f t="shared" ref="V120:V122" si="1248">M120*U120</f>
        <v>3730.4389999999999</v>
      </c>
      <c r="W120" s="15">
        <v>0.48599999999999999</v>
      </c>
      <c r="X120" s="24">
        <f t="shared" ref="X120:X122" si="1249">M120*W120</f>
        <v>7522.7939999999999</v>
      </c>
      <c r="Y120" s="15">
        <v>0.43</v>
      </c>
      <c r="Z120" s="24">
        <f t="shared" ref="Z120:Z122" si="1250">Y120*M120</f>
        <v>6655.97</v>
      </c>
      <c r="AA120" s="145">
        <v>2.5999999999999999E-3</v>
      </c>
      <c r="AB120" s="18">
        <f t="shared" ref="AB120" si="1251">M120*AA120</f>
        <v>40.245399999999997</v>
      </c>
      <c r="AC120" s="16">
        <v>2.6099999999999999E-3</v>
      </c>
      <c r="AD120" s="17">
        <f t="shared" ref="AD120:AD122" si="1252">M120*AC120</f>
        <v>40.400190000000002</v>
      </c>
      <c r="AE120" s="26">
        <f>IF(M120&gt;0,(AG120+AP120)/M120,0)</f>
        <v>2.5394799922475613E-3</v>
      </c>
      <c r="AF120" s="16">
        <v>2.5000000000000001E-4</v>
      </c>
      <c r="AG120" s="23">
        <f t="shared" ref="AG120:AG122" si="1253">AF120*M120</f>
        <v>3.8697500000000002</v>
      </c>
      <c r="AH120" s="114">
        <v>0.21840000000000001</v>
      </c>
      <c r="AI120" s="29">
        <f t="shared" ref="AI120:AI122" si="1254">AL120*(1-AM120)*AH120</f>
        <v>33.462374400000002</v>
      </c>
      <c r="AJ120" s="27">
        <f t="shared" ref="AJ120:AJ122" si="1255">IF(AND(AH120&gt;0,AF120&gt;0,AC120&gt;0),((AC120-AF120)*AH120)/((AH120-AF120)*AC120),0)</f>
        <v>0.90525078968652273</v>
      </c>
      <c r="AK120" s="59">
        <f t="shared" si="680"/>
        <v>0.90253014603035919</v>
      </c>
      <c r="AL120" s="11">
        <v>168</v>
      </c>
      <c r="AM120" s="13">
        <v>8.7999999999999995E-2</v>
      </c>
      <c r="AN120" s="14">
        <v>0.23130000000000001</v>
      </c>
      <c r="AO120" s="130">
        <v>0.22720000000000001</v>
      </c>
      <c r="AP120" s="29">
        <f>AL120*(1-AM120)*AN120</f>
        <v>35.4388608</v>
      </c>
      <c r="AQ120" s="131">
        <f t="shared" ref="AQ120" si="1256">AL120*(1-AM120)*AO120</f>
        <v>34.810675200000006</v>
      </c>
      <c r="AR120" s="18">
        <v>1.58</v>
      </c>
      <c r="AS120" s="18">
        <v>502.98</v>
      </c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3"/>
      <c r="B121" s="32">
        <v>2</v>
      </c>
      <c r="C121" s="10" t="s">
        <v>48</v>
      </c>
      <c r="D121" s="33">
        <v>23478</v>
      </c>
      <c r="E121" s="33">
        <v>1</v>
      </c>
      <c r="F121" s="33">
        <v>17771</v>
      </c>
      <c r="G121" s="34">
        <v>1.6</v>
      </c>
      <c r="H121" s="34">
        <v>8.6999999999999993</v>
      </c>
      <c r="I121" s="33">
        <v>17746</v>
      </c>
      <c r="J121" s="34">
        <v>4.9000000000000004</v>
      </c>
      <c r="K121" s="33">
        <v>16189</v>
      </c>
      <c r="L121" s="35">
        <v>5.0999999999999997E-2</v>
      </c>
      <c r="M121" s="36">
        <f>ROUND(K121*(1-L121),0)</f>
        <v>15363</v>
      </c>
      <c r="N121" s="37">
        <v>0.66200000000000003</v>
      </c>
      <c r="O121" s="24">
        <f t="shared" si="1245"/>
        <v>10170.306</v>
      </c>
      <c r="P121" s="35">
        <v>0.30199999999999999</v>
      </c>
      <c r="Q121" s="24">
        <f t="shared" si="1246"/>
        <v>4639.6260000000002</v>
      </c>
      <c r="R121" s="38">
        <v>3.5999999999999997E-2</v>
      </c>
      <c r="S121" s="134">
        <v>0.20780000000000001</v>
      </c>
      <c r="T121" s="24">
        <f t="shared" si="1247"/>
        <v>553.06799999999998</v>
      </c>
      <c r="U121" s="27">
        <v>0.246</v>
      </c>
      <c r="V121" s="24">
        <f t="shared" si="1248"/>
        <v>3779.2979999999998</v>
      </c>
      <c r="W121" s="38">
        <v>0.49099999999999999</v>
      </c>
      <c r="X121" s="24">
        <f t="shared" si="1249"/>
        <v>7543.2330000000002</v>
      </c>
      <c r="Y121" s="38">
        <v>0.43</v>
      </c>
      <c r="Z121" s="24">
        <f t="shared" si="1250"/>
        <v>6606.09</v>
      </c>
      <c r="AA121" s="146">
        <v>2.3600000000000001E-3</v>
      </c>
      <c r="AB121" s="18">
        <f t="shared" si="1162"/>
        <v>36.256680000000003</v>
      </c>
      <c r="AC121" s="39">
        <v>2.5100000000000001E-3</v>
      </c>
      <c r="AD121" s="17">
        <f t="shared" si="1252"/>
        <v>38.561129999999999</v>
      </c>
      <c r="AE121" s="26">
        <f>IF(M121&gt;0,(AG121+AP121)/M121,0)</f>
        <v>2.4048916227299359E-3</v>
      </c>
      <c r="AF121" s="39">
        <v>2.5000000000000001E-4</v>
      </c>
      <c r="AG121" s="36">
        <f t="shared" si="1253"/>
        <v>3.8407499999999999</v>
      </c>
      <c r="AH121" s="27">
        <v>0.20810000000000001</v>
      </c>
      <c r="AI121" s="40">
        <f t="shared" si="1254"/>
        <v>31.314888000000003</v>
      </c>
      <c r="AJ121" s="27">
        <f t="shared" si="1255"/>
        <v>0.90148139700040331</v>
      </c>
      <c r="AK121" s="28">
        <f t="shared" si="680"/>
        <v>0.89706460309705327</v>
      </c>
      <c r="AL121" s="33">
        <v>165</v>
      </c>
      <c r="AM121" s="35">
        <v>8.7999999999999995E-2</v>
      </c>
      <c r="AN121" s="37">
        <v>0.22</v>
      </c>
      <c r="AO121" s="132">
        <v>0.22059999999999999</v>
      </c>
      <c r="AP121" s="40">
        <f>AL121*(1-AM121)*AN121</f>
        <v>33.105600000000003</v>
      </c>
      <c r="AQ121" s="133">
        <f t="shared" si="1167"/>
        <v>33.195888000000004</v>
      </c>
      <c r="AR121" s="41">
        <v>1.55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3"/>
      <c r="B122" s="32">
        <v>3</v>
      </c>
      <c r="C122" s="10" t="s">
        <v>49</v>
      </c>
      <c r="D122" s="42">
        <v>16600</v>
      </c>
      <c r="E122" s="42">
        <v>1</v>
      </c>
      <c r="F122" s="42">
        <v>18243</v>
      </c>
      <c r="G122" s="36">
        <v>1.4</v>
      </c>
      <c r="H122" s="36">
        <v>7.2</v>
      </c>
      <c r="I122" s="42">
        <v>17426</v>
      </c>
      <c r="J122" s="36">
        <v>4</v>
      </c>
      <c r="K122" s="42">
        <v>16345</v>
      </c>
      <c r="L122" s="38">
        <v>4.7E-2</v>
      </c>
      <c r="M122" s="36">
        <f>ROUND(K122*(1-L122),0)</f>
        <v>15577</v>
      </c>
      <c r="N122" s="27">
        <v>0.56799999999999995</v>
      </c>
      <c r="O122" s="24">
        <f t="shared" si="1245"/>
        <v>8847.735999999999</v>
      </c>
      <c r="P122" s="38">
        <v>0.38500000000000001</v>
      </c>
      <c r="Q122" s="24">
        <f t="shared" si="1246"/>
        <v>5997.1450000000004</v>
      </c>
      <c r="R122" s="38">
        <v>4.7E-2</v>
      </c>
      <c r="S122" s="134">
        <v>0.20349999999999999</v>
      </c>
      <c r="T122" s="24">
        <f t="shared" si="1247"/>
        <v>732.11900000000003</v>
      </c>
      <c r="U122" s="27">
        <v>0.24199999999999999</v>
      </c>
      <c r="V122" s="24">
        <f t="shared" si="1248"/>
        <v>3769.634</v>
      </c>
      <c r="W122" s="38">
        <v>0.49399999999999999</v>
      </c>
      <c r="X122" s="24">
        <f t="shared" si="1249"/>
        <v>7695.0379999999996</v>
      </c>
      <c r="Y122" s="38">
        <v>0.43</v>
      </c>
      <c r="Z122" s="24">
        <f t="shared" si="1250"/>
        <v>6698.11</v>
      </c>
      <c r="AA122" s="147">
        <v>2.2100000000000002E-3</v>
      </c>
      <c r="AB122" s="148">
        <f t="shared" si="1162"/>
        <v>34.425170000000001</v>
      </c>
      <c r="AC122" s="46">
        <v>2.3700000000000001E-3</v>
      </c>
      <c r="AD122" s="17">
        <f t="shared" si="1252"/>
        <v>36.917490000000001</v>
      </c>
      <c r="AE122" s="26">
        <f>IF(M122&gt;0,(AG122+AP122)/M122,0)</f>
        <v>2.3164896321499649E-3</v>
      </c>
      <c r="AF122" s="46">
        <v>2.5000000000000001E-4</v>
      </c>
      <c r="AG122" s="36">
        <f t="shared" si="1253"/>
        <v>3.89425</v>
      </c>
      <c r="AH122" s="27">
        <v>0.2114</v>
      </c>
      <c r="AI122" s="40">
        <f t="shared" si="1254"/>
        <v>30.721916399999998</v>
      </c>
      <c r="AJ122" s="27">
        <f t="shared" si="1255"/>
        <v>0.8955738666394899</v>
      </c>
      <c r="AK122" s="28">
        <f t="shared" si="680"/>
        <v>0.89308608161710779</v>
      </c>
      <c r="AL122" s="42">
        <v>159</v>
      </c>
      <c r="AM122" s="38">
        <v>8.5999999999999993E-2</v>
      </c>
      <c r="AN122" s="27">
        <v>0.2215</v>
      </c>
      <c r="AO122" s="134">
        <v>0.22220000000000001</v>
      </c>
      <c r="AP122" s="40">
        <f>AL122*(1-AM122)*AN122</f>
        <v>32.189709000000001</v>
      </c>
      <c r="AQ122" s="135">
        <f t="shared" si="1167"/>
        <v>32.291437199999997</v>
      </c>
      <c r="AR122" s="17">
        <v>1.5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4"/>
      <c r="B123" s="48" t="s">
        <v>35</v>
      </c>
      <c r="C123" s="49"/>
      <c r="D123" s="50">
        <f t="shared" ref="D123" si="1257">SUM(D120:D122)</f>
        <v>44778</v>
      </c>
      <c r="E123" s="50"/>
      <c r="F123" s="50">
        <f t="shared" ref="F123" si="1258">SUM(F120:F122)</f>
        <v>44604</v>
      </c>
      <c r="G123" s="51"/>
      <c r="H123" s="51"/>
      <c r="I123" s="50">
        <f t="shared" ref="I123:K123" si="1259">SUM(I120:I122)</f>
        <v>43247</v>
      </c>
      <c r="J123" s="51"/>
      <c r="K123" s="50">
        <f t="shared" si="1259"/>
        <v>48828</v>
      </c>
      <c r="L123" s="20">
        <f t="shared" ref="L123" si="1260">IF(K123&gt;0,(K120*L120+K121*L121+K122*L122)/K123,0)</f>
        <v>4.9327312197919228E-2</v>
      </c>
      <c r="M123" s="51">
        <f t="shared" ref="M123" si="1261">M120+M121+M122</f>
        <v>46419</v>
      </c>
      <c r="N123" s="52">
        <f t="shared" ref="N123" si="1262">IF(M123&gt;0,O123/M123,0)</f>
        <v>0.65013035610418146</v>
      </c>
      <c r="O123" s="53">
        <f t="shared" ref="O123" si="1263">O120+O121+O122</f>
        <v>30178.400999999998</v>
      </c>
      <c r="P123" s="20">
        <f t="shared" ref="P123" si="1264">IF(M123&gt;0,Q123/M123,0)</f>
        <v>0.31351295805596846</v>
      </c>
      <c r="Q123" s="53">
        <f t="shared" ref="Q123" si="1265">Q120+Q121+Q122</f>
        <v>14552.958000000001</v>
      </c>
      <c r="R123" s="20">
        <f t="shared" ref="R123" si="1266">IF(M123&gt;0,T123/M123,0)</f>
        <v>3.6356685839850064E-2</v>
      </c>
      <c r="S123" s="136"/>
      <c r="T123" s="53">
        <f t="shared" ref="T123" si="1267">T120+T121+T122</f>
        <v>1687.6410000000001</v>
      </c>
      <c r="U123" s="20">
        <f t="shared" ref="U123" si="1268">IF(M123&gt;0,V123/M123,0)</f>
        <v>0.24299039186539992</v>
      </c>
      <c r="V123" s="53">
        <f t="shared" ref="V123" si="1269">V120+V121+V122</f>
        <v>11279.370999999999</v>
      </c>
      <c r="W123" s="20">
        <f t="shared" ref="W123" si="1270">IF(M123&gt;0,X123/M123,0)</f>
        <v>0.49033940843189211</v>
      </c>
      <c r="X123" s="53">
        <f t="shared" ref="X123" si="1271">X120+X121+X122</f>
        <v>22761.064999999999</v>
      </c>
      <c r="Y123" s="20">
        <f t="shared" ref="Y123" si="1272">IF(M123&gt;0,Z123/M123,0)</f>
        <v>0.43000000000000005</v>
      </c>
      <c r="Z123" s="53">
        <f t="shared" ref="Z123" si="1273">Z120+Z121+Z122</f>
        <v>19960.170000000002</v>
      </c>
      <c r="AA123" s="152">
        <f t="shared" ref="AA123" si="1274">IF(M123&gt;0,AB123/M123,0)</f>
        <v>2.3896949524978999E-3</v>
      </c>
      <c r="AB123" s="55">
        <f t="shared" ref="AB123" si="1275">SUM(AB120:AB122)</f>
        <v>110.92725000000002</v>
      </c>
      <c r="AC123" s="54">
        <f t="shared" ref="AC123" si="1276">IF(M123&gt;0,AD123/M123,0)</f>
        <v>2.4963659277451042E-3</v>
      </c>
      <c r="AD123" s="55">
        <f t="shared" ref="AD123" si="1277">SUM(AD120:AD122)</f>
        <v>115.87881</v>
      </c>
      <c r="AE123" s="54">
        <f t="shared" ref="AE123" si="1278">IF(M123&gt;0,(AE120*M120+AE121*M121+AE122*M122)/M123,0)</f>
        <v>2.4201064176307117E-3</v>
      </c>
      <c r="AF123" s="54">
        <f t="shared" ref="AF123" si="1279">IF(K123&gt;0,(K120*AF120+K121*AF121+K122*AF122)/K123,0)</f>
        <v>2.5000000000000001E-4</v>
      </c>
      <c r="AG123" s="51">
        <f t="shared" ref="AG123" si="1280">SUM(AG120:AG122)</f>
        <v>11.604749999999999</v>
      </c>
      <c r="AH123" s="52">
        <f t="shared" ref="AH123" si="1281">IF(K123&gt;0,(K120*AH120+K121*AH121+K122*AH122)/K123,0)</f>
        <v>0.21264179364299177</v>
      </c>
      <c r="AI123" s="57">
        <f t="shared" ref="AI123" si="1282">SUM(AI120:AI122)</f>
        <v>95.49917880000001</v>
      </c>
      <c r="AJ123" s="52">
        <f t="shared" ref="AJ123" si="1283">IF(AND(AD123&gt;0),((AD120*AJ120+AD121*AJ121+AD122*AJ122)/AD123),0)</f>
        <v>0.90091350186651398</v>
      </c>
      <c r="AK123" s="56">
        <f t="shared" si="680"/>
        <v>0.89769943479796166</v>
      </c>
      <c r="AL123" s="50">
        <f t="shared" ref="AL123" si="1284">SUM(AL120:AL122)</f>
        <v>492</v>
      </c>
      <c r="AM123" s="20">
        <f t="shared" ref="AM123" si="1285">IF(AL123&gt;0,(AM120*AL120+AM121*AL121+AM122*AL122)/AL123,0)</f>
        <v>8.735365853658536E-2</v>
      </c>
      <c r="AN123" s="52">
        <f>IF(K123&gt;0,(AN120*K120+AN121*K121+AN122*K122)/K123,0)</f>
        <v>0.22427295199475711</v>
      </c>
      <c r="AO123" s="136">
        <f>IF(L123&gt;0,(AO120*K120+AO121*K121+AO122*K122)/K123,0)</f>
        <v>0.22333802736135006</v>
      </c>
      <c r="AP123" s="57">
        <f t="shared" ref="AP123" si="1286">SUM(AP120:AP122)</f>
        <v>100.73416979999999</v>
      </c>
      <c r="AQ123" s="137">
        <f t="shared" si="1198"/>
        <v>100.29800040000001</v>
      </c>
      <c r="AR123" s="55"/>
      <c r="AS123" s="55">
        <f t="shared" ref="AS123" si="1287">SUM(AS120:AS122)</f>
        <v>502.98</v>
      </c>
      <c r="AT123" s="102"/>
      <c r="AU123" s="103" t="e">
        <f>AT122</f>
        <v>#REF!</v>
      </c>
      <c r="AV123" s="50">
        <f t="shared" ref="AV123" si="1288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2">
        <v>31</v>
      </c>
      <c r="B124" s="22">
        <v>1</v>
      </c>
      <c r="C124" s="10" t="s">
        <v>50</v>
      </c>
      <c r="D124" s="11">
        <v>5300</v>
      </c>
      <c r="E124" s="11">
        <v>0</v>
      </c>
      <c r="F124" s="11">
        <v>13435</v>
      </c>
      <c r="G124" s="12">
        <v>1.4</v>
      </c>
      <c r="H124" s="12">
        <v>8.8000000000000007</v>
      </c>
      <c r="I124" s="11">
        <v>13226</v>
      </c>
      <c r="J124" s="12">
        <v>4.9000000000000004</v>
      </c>
      <c r="K124" s="11">
        <v>16125</v>
      </c>
      <c r="L124" s="13">
        <v>0.05</v>
      </c>
      <c r="M124" s="23">
        <f>ROUND(K124*(1-L124),0)</f>
        <v>15319</v>
      </c>
      <c r="N124" s="14">
        <v>0.71</v>
      </c>
      <c r="O124" s="24">
        <f t="shared" ref="O124:O126" si="1289">M124*N124</f>
        <v>10876.49</v>
      </c>
      <c r="P124" s="13">
        <v>0.27700000000000002</v>
      </c>
      <c r="Q124" s="24">
        <f t="shared" ref="Q124:Q126" si="1290">M124*P124</f>
        <v>4243.3630000000003</v>
      </c>
      <c r="R124" s="15">
        <v>1.2999999999999999E-2</v>
      </c>
      <c r="S124" s="143">
        <v>0.221</v>
      </c>
      <c r="T124" s="24">
        <f t="shared" ref="T124:T126" si="1291">M124*R124</f>
        <v>199.14699999999999</v>
      </c>
      <c r="U124" s="25">
        <v>0.218</v>
      </c>
      <c r="V124" s="24">
        <f t="shared" ref="V124:V126" si="1292">M124*U124</f>
        <v>3339.5419999999999</v>
      </c>
      <c r="W124" s="15">
        <v>0.54200000000000004</v>
      </c>
      <c r="X124" s="24">
        <f t="shared" ref="X124:X126" si="1293">M124*W124</f>
        <v>8302.898000000001</v>
      </c>
      <c r="Y124" s="15">
        <v>0.43</v>
      </c>
      <c r="Z124" s="24">
        <f t="shared" ref="Z124:Z126" si="1294">Y124*M124</f>
        <v>6587.17</v>
      </c>
      <c r="AA124" s="145">
        <v>2.2200000000000002E-3</v>
      </c>
      <c r="AB124" s="18">
        <f t="shared" ref="AB124" si="1295">M124*AA124</f>
        <v>34.008180000000003</v>
      </c>
      <c r="AC124" s="16">
        <v>2.3700000000000001E-3</v>
      </c>
      <c r="AD124" s="17">
        <f t="shared" ref="AD124:AD126" si="1296">M124*AC124</f>
        <v>36.30603</v>
      </c>
      <c r="AE124" s="26">
        <f>IF(M124&gt;0,(AG124+AP124)/M124,0)</f>
        <v>2.3769357138194395E-3</v>
      </c>
      <c r="AF124" s="16">
        <v>2.5999999999999998E-4</v>
      </c>
      <c r="AG124" s="23">
        <f t="shared" ref="AG124:AG126" si="1297">AF124*M124</f>
        <v>3.9829399999999997</v>
      </c>
      <c r="AH124" s="114">
        <v>0.2087</v>
      </c>
      <c r="AI124" s="29">
        <f t="shared" ref="AI124:AI126" si="1298">AL124*(1-AM124)*AH124</f>
        <v>31.0032198</v>
      </c>
      <c r="AJ124" s="27">
        <f t="shared" ref="AJ124:AJ126" si="1299">IF(AND(AH124&gt;0,AF124&gt;0,AC124&gt;0),((AC124-AF124)*AH124)/((AH124-AF124)*AC124),0)</f>
        <v>0.89140587867113319</v>
      </c>
      <c r="AK124" s="59">
        <f t="shared" si="680"/>
        <v>0.89167747534451169</v>
      </c>
      <c r="AL124" s="11">
        <v>162</v>
      </c>
      <c r="AM124" s="13">
        <v>8.3000000000000004E-2</v>
      </c>
      <c r="AN124" s="14">
        <v>0.21829999999999999</v>
      </c>
      <c r="AO124" s="130">
        <v>0.2114</v>
      </c>
      <c r="AP124" s="29">
        <f>AL124*(1-AM124)*AN124</f>
        <v>32.429338199999997</v>
      </c>
      <c r="AQ124" s="131">
        <f t="shared" ref="AQ124" si="1300">AL124*(1-AM124)*AO124</f>
        <v>31.4043156</v>
      </c>
      <c r="AR124" s="18">
        <v>1.5</v>
      </c>
      <c r="AS124" s="18">
        <v>491.94</v>
      </c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3"/>
      <c r="B125" s="32">
        <v>2</v>
      </c>
      <c r="C125" s="10" t="s">
        <v>48</v>
      </c>
      <c r="D125" s="33">
        <v>20700</v>
      </c>
      <c r="E125" s="33">
        <v>3</v>
      </c>
      <c r="F125" s="33">
        <v>16323</v>
      </c>
      <c r="G125" s="34">
        <v>2</v>
      </c>
      <c r="H125" s="34">
        <v>7.9</v>
      </c>
      <c r="I125" s="33">
        <v>16358</v>
      </c>
      <c r="J125" s="34">
        <v>4.5</v>
      </c>
      <c r="K125" s="33">
        <v>16357</v>
      </c>
      <c r="L125" s="35">
        <v>6.2E-2</v>
      </c>
      <c r="M125" s="36">
        <f>ROUND(K125*(1-L125),0)</f>
        <v>15343</v>
      </c>
      <c r="N125" s="37">
        <v>0.55300000000000005</v>
      </c>
      <c r="O125" s="24">
        <f t="shared" si="1289"/>
        <v>8484.6790000000001</v>
      </c>
      <c r="P125" s="35">
        <v>0.42299999999999999</v>
      </c>
      <c r="Q125" s="24">
        <f t="shared" si="1290"/>
        <v>6490.0889999999999</v>
      </c>
      <c r="R125" s="38">
        <v>2.4E-2</v>
      </c>
      <c r="S125" s="134">
        <v>0.21310000000000001</v>
      </c>
      <c r="T125" s="24">
        <f t="shared" si="1291"/>
        <v>368.23200000000003</v>
      </c>
      <c r="U125" s="27">
        <v>0.23899999999999999</v>
      </c>
      <c r="V125" s="24">
        <f t="shared" si="1292"/>
        <v>3666.9769999999999</v>
      </c>
      <c r="W125" s="38">
        <v>0.49</v>
      </c>
      <c r="X125" s="24">
        <f t="shared" si="1293"/>
        <v>7518.07</v>
      </c>
      <c r="Y125" s="38">
        <v>0.43</v>
      </c>
      <c r="Z125" s="24">
        <f t="shared" si="1294"/>
        <v>6597.49</v>
      </c>
      <c r="AA125" s="146"/>
      <c r="AB125" s="18">
        <f t="shared" si="1162"/>
        <v>0</v>
      </c>
      <c r="AC125" s="39">
        <v>2.3400000000000001E-3</v>
      </c>
      <c r="AD125" s="17">
        <f t="shared" si="1296"/>
        <v>35.902619999999999</v>
      </c>
      <c r="AE125" s="26">
        <f>IF(M125&gt;0,(AG125+AP125)/M125,0)</f>
        <v>2.2446842208173109E-3</v>
      </c>
      <c r="AF125" s="39">
        <v>2.5000000000000001E-4</v>
      </c>
      <c r="AG125" s="36">
        <f t="shared" si="1297"/>
        <v>3.83575</v>
      </c>
      <c r="AH125" s="27">
        <v>0.2064</v>
      </c>
      <c r="AI125" s="40">
        <f t="shared" si="1298"/>
        <v>29.176704000000004</v>
      </c>
      <c r="AJ125" s="27">
        <f t="shared" si="1299"/>
        <v>0.8942455394068296</v>
      </c>
      <c r="AK125" s="28">
        <f t="shared" si="680"/>
        <v>0.88965307263088067</v>
      </c>
      <c r="AL125" s="33">
        <v>155</v>
      </c>
      <c r="AM125" s="35">
        <v>8.7999999999999995E-2</v>
      </c>
      <c r="AN125" s="37">
        <v>0.2165</v>
      </c>
      <c r="AO125" s="132"/>
      <c r="AP125" s="40">
        <f>AL125*(1-AM125)*AN125</f>
        <v>30.604440000000004</v>
      </c>
      <c r="AQ125" s="133">
        <f t="shared" si="1167"/>
        <v>0</v>
      </c>
      <c r="AR125" s="41">
        <v>1.5</v>
      </c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3"/>
      <c r="B126" s="32">
        <v>3</v>
      </c>
      <c r="C126" s="10" t="s">
        <v>51</v>
      </c>
      <c r="D126" s="42">
        <v>21600</v>
      </c>
      <c r="E126" s="42">
        <v>1</v>
      </c>
      <c r="F126" s="42">
        <v>19623</v>
      </c>
      <c r="G126" s="36">
        <v>1.3</v>
      </c>
      <c r="H126" s="36">
        <v>10.1</v>
      </c>
      <c r="I126" s="42">
        <v>18857</v>
      </c>
      <c r="J126" s="36">
        <v>3.6</v>
      </c>
      <c r="K126" s="42">
        <v>16461</v>
      </c>
      <c r="L126" s="38">
        <v>0.05</v>
      </c>
      <c r="M126" s="36">
        <f>ROUND(K126*(1-L126),0)</f>
        <v>15638</v>
      </c>
      <c r="N126" s="27">
        <v>0.72099999999999997</v>
      </c>
      <c r="O126" s="24">
        <f t="shared" si="1289"/>
        <v>11274.998</v>
      </c>
      <c r="P126" s="38">
        <v>0.24199999999999999</v>
      </c>
      <c r="Q126" s="24">
        <f t="shared" si="1290"/>
        <v>3784.3959999999997</v>
      </c>
      <c r="R126" s="38">
        <v>3.6999999999999998E-2</v>
      </c>
      <c r="S126" s="134">
        <v>0.21490000000000001</v>
      </c>
      <c r="T126" s="24">
        <f t="shared" si="1291"/>
        <v>578.60599999999999</v>
      </c>
      <c r="U126" s="27"/>
      <c r="V126" s="24">
        <f t="shared" si="1292"/>
        <v>0</v>
      </c>
      <c r="W126" s="38"/>
      <c r="X126" s="24">
        <f t="shared" si="1293"/>
        <v>0</v>
      </c>
      <c r="Y126" s="38">
        <v>0.43</v>
      </c>
      <c r="Z126" s="24">
        <f t="shared" si="1294"/>
        <v>6724.34</v>
      </c>
      <c r="AA126" s="147"/>
      <c r="AB126" s="148">
        <f t="shared" si="1162"/>
        <v>0</v>
      </c>
      <c r="AC126" s="46">
        <v>2.5899999999999999E-3</v>
      </c>
      <c r="AD126" s="17">
        <f t="shared" si="1296"/>
        <v>40.502420000000001</v>
      </c>
      <c r="AE126" s="26">
        <f>IF(M126&gt;0,(AG126+AP126)/M126,0)</f>
        <v>2.7E-4</v>
      </c>
      <c r="AF126" s="46">
        <v>2.7E-4</v>
      </c>
      <c r="AG126" s="36">
        <f t="shared" si="1297"/>
        <v>4.2222600000000003</v>
      </c>
      <c r="AH126" s="27">
        <v>0.2046</v>
      </c>
      <c r="AI126" s="40">
        <f t="shared" si="1298"/>
        <v>32.761575000000001</v>
      </c>
      <c r="AJ126" s="27">
        <f t="shared" si="1299"/>
        <v>0.89693653634337833</v>
      </c>
      <c r="AK126" s="28">
        <f t="shared" si="680"/>
        <v>0</v>
      </c>
      <c r="AL126" s="42">
        <v>175</v>
      </c>
      <c r="AM126" s="38">
        <v>8.5000000000000006E-2</v>
      </c>
      <c r="AN126" s="27"/>
      <c r="AO126" s="134"/>
      <c r="AP126" s="40">
        <f>AL126*(1-AM126)*AN126</f>
        <v>0</v>
      </c>
      <c r="AQ126" s="135">
        <f t="shared" si="1167"/>
        <v>0</v>
      </c>
      <c r="AR126" s="17">
        <v>1.55</v>
      </c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4"/>
      <c r="B127" s="48" t="s">
        <v>35</v>
      </c>
      <c r="C127" s="49"/>
      <c r="D127" s="50">
        <f>SUM(D124:D126)</f>
        <v>47600</v>
      </c>
      <c r="E127" s="60"/>
      <c r="F127" s="50">
        <f>SUM(F124:F126)</f>
        <v>49381</v>
      </c>
      <c r="G127" s="61"/>
      <c r="H127" s="61"/>
      <c r="I127" s="50">
        <f>SUM(I124:I126)</f>
        <v>48441</v>
      </c>
      <c r="J127" s="51"/>
      <c r="K127" s="50">
        <f>SUM(K124:K126)</f>
        <v>48943</v>
      </c>
      <c r="L127" s="20">
        <f>IF(K127&gt;0,(K124*L124+K125*L125+K126*L126)/K127,0)</f>
        <v>5.4010461148683166E-2</v>
      </c>
      <c r="M127" s="51">
        <f>M124+M125+M126</f>
        <v>46300</v>
      </c>
      <c r="N127" s="52">
        <f>IF(M127&gt;0,O127/M127,0)</f>
        <v>0.66168827213822901</v>
      </c>
      <c r="O127" s="53">
        <f t="shared" ref="O127" si="1301">O124+O125+O126</f>
        <v>30636.167000000001</v>
      </c>
      <c r="P127" s="20">
        <f>IF(M127&gt;0,Q127/M127,0)</f>
        <v>0.31356043196544281</v>
      </c>
      <c r="Q127" s="53">
        <f t="shared" ref="Q127" si="1302">Q124+Q125+Q126</f>
        <v>14517.848000000002</v>
      </c>
      <c r="R127" s="20">
        <f>IF(M127&gt;0,T127/M127,0)</f>
        <v>2.4751295896328296E-2</v>
      </c>
      <c r="S127" s="136"/>
      <c r="T127" s="53">
        <f t="shared" ref="T127" si="1303">T124+T125+T126</f>
        <v>1145.9850000000001</v>
      </c>
      <c r="U127" s="20">
        <f>IF(M127&gt;0,V127/M127,0)</f>
        <v>0.15132870410367172</v>
      </c>
      <c r="V127" s="53">
        <f t="shared" ref="V127" si="1304">V124+V125+V126</f>
        <v>7006.5190000000002</v>
      </c>
      <c r="W127" s="20">
        <f>IF(M127&gt;0,X127/M127,0)</f>
        <v>0.34170557235421167</v>
      </c>
      <c r="X127" s="53">
        <f t="shared" ref="X127" si="1305">X124+X125+X126</f>
        <v>15820.968000000001</v>
      </c>
      <c r="Y127" s="20">
        <f>IF(M127&gt;0,Z127/M127,0)</f>
        <v>0.43</v>
      </c>
      <c r="Z127" s="53">
        <f t="shared" ref="Z127" si="1306">Z124+Z125+Z126</f>
        <v>19909</v>
      </c>
      <c r="AA127" s="152">
        <f t="shared" ref="AA127" si="1307">IF(M127&gt;0,AB127/M127,0)</f>
        <v>7.3451792656587477E-4</v>
      </c>
      <c r="AB127" s="55">
        <f t="shared" ref="AB127" si="1308">SUM(AB124:AB126)</f>
        <v>34.008180000000003</v>
      </c>
      <c r="AC127" s="54">
        <f>IF(M127&gt;0,AD127/M127,0)</f>
        <v>2.434364362850972E-3</v>
      </c>
      <c r="AD127" s="55">
        <f t="shared" ref="AD127" si="1309">SUM(AD124:AD126)</f>
        <v>112.71107000000001</v>
      </c>
      <c r="AE127" s="54">
        <f t="shared" ref="AE127" si="1310">IF(M127&gt;0,(AE124*M124+AE125*M125+AE126*M126)/M127,0)</f>
        <v>1.6214844103671709E-3</v>
      </c>
      <c r="AF127" s="54">
        <f>IF(K127&gt;0,(K124*AF124+K125*AF125+K126*AF126)/K127,0)</f>
        <v>2.6002124920826262E-4</v>
      </c>
      <c r="AG127" s="51">
        <f t="shared" ref="AG127" si="1311">SUM(AG124:AG126)</f>
        <v>12.04095</v>
      </c>
      <c r="AH127" s="52">
        <f>IF(K127&gt;0,(K124*AH124+K125*AH125+K126*AH126)/K127,0)</f>
        <v>0.2065523752119813</v>
      </c>
      <c r="AI127" s="57">
        <f>SUM(AI124:AI126)</f>
        <v>92.941498800000005</v>
      </c>
      <c r="AJ127" s="52">
        <f>IF(AND(AD127&gt;0),((AD124*AJ124+AD125*AJ125+AD126*AJ126)/AD127),0)</f>
        <v>0.8942978419915073</v>
      </c>
      <c r="AK127" s="56">
        <f t="shared" si="680"/>
        <v>0.84115594997111487</v>
      </c>
      <c r="AL127" s="50">
        <f>SUM(AL124:AL126)</f>
        <v>492</v>
      </c>
      <c r="AM127" s="20">
        <f>IF(AL127&gt;0,(AM124*AL124+AM125*AL125+AM126*AL126)/AL127,0)</f>
        <v>8.5286585365853651E-2</v>
      </c>
      <c r="AN127" s="52">
        <f>IF(K127&gt;0,(AN124*K124+AN125*K125+AN126*K126)/K127,0)</f>
        <v>0.1442775882148622</v>
      </c>
      <c r="AO127" s="136">
        <f>IF(L127&gt;0,(AO124*K124+AO125*K125+AO126*K126)/K127,0)</f>
        <v>6.964887726539036E-2</v>
      </c>
      <c r="AP127" s="57">
        <f>SUM(AP124:AP126)</f>
        <v>63.0337782</v>
      </c>
      <c r="AQ127" s="137">
        <f t="shared" ref="AQ127" si="1312">SUM(AQ124:AQ126)</f>
        <v>31.4043156</v>
      </c>
      <c r="AR127" s="62"/>
      <c r="AS127" s="55">
        <f>SUM(AS124:AS126)</f>
        <v>491.94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1437922</v>
      </c>
      <c r="E128" s="68"/>
      <c r="F128" s="68">
        <f>SUM(F127,F123,F119,F115,F111,F107,F103,F99,F95,F91,F87,F83,F79,F75,F71,F67,F63,F59,F55,F51,F47,F43,F39,F35,F31,F27,F23,F19,F15,F11,F7)</f>
        <v>1480897</v>
      </c>
      <c r="G128" s="74"/>
      <c r="H128" s="68"/>
      <c r="I128" s="68">
        <f>SUM(I127,I123,I119,I115,I111,I107,I103,I99,I95,I91,I87,I83,I79,I75,I71,I67,I63,I59,I55,I51,I47,I43,I39,I35,I31,I27,I23,I19,I15,I11,I7)</f>
        <v>1450036</v>
      </c>
      <c r="J128" s="74"/>
      <c r="K128" s="68">
        <f>SUM(K127,K123,K119,K115,K111,K107,K103,K99,K95,K91,K87,K83,K79,K75,K71,K67,K63,K59,K55,K51,K47,K43,K39,K35,K31,K27,K23,K19,K15,K11,K7)</f>
        <v>1481242</v>
      </c>
      <c r="L128" s="69">
        <f>1-M128/K128</f>
        <v>5.983559742432365E-2</v>
      </c>
      <c r="M128" s="68">
        <f>SUM(M127,M123,M119,M115,M111,M107,M103,M99,M95,M91,M87,M83,M79,M75,M71,M67,M63,M59,M55,M51,M47,M43,M39,M35,M31,M27,M23,M19,M15,M11,M7)</f>
        <v>1392611</v>
      </c>
      <c r="N128" s="70">
        <f>IF(AND(M128&gt;0),(O128/M128),0)</f>
        <v>0.62268513389596958</v>
      </c>
      <c r="O128" s="68">
        <f>SUM(O127,O123,O119,O115,O111,O107,O103,O99,O95,O91,O87,O83,O79,O75,O71,O67,O63,O59,O55,O51,O47,O43,O39,O35,O31,O27,O23,O19,O15,O11,O7)</f>
        <v>867158.16700000002</v>
      </c>
      <c r="P128" s="70">
        <f>Q128/M128</f>
        <v>0.30454448945182827</v>
      </c>
      <c r="Q128" s="68">
        <f>SUM(Q127,Q123,Q119,Q115,Q111,Q107,Q103,Q99,Q95,Q91,Q87,Q83,Q79,Q75,Q71,Q67,Q63,Q59,Q55,Q51,Q47,Q43,Q39,Q35,Q31,Q27,Q23,Q19,Q15,Q11,Q7)</f>
        <v>424112.00600000005</v>
      </c>
      <c r="R128" s="70">
        <f>T128/M128</f>
        <v>7.2781227492817471E-2</v>
      </c>
      <c r="S128" s="138"/>
      <c r="T128" s="68">
        <f>SUM(T127,T123,T119,T115,T111,T107,T103,T99,T95,T91,T87,T83,T79,T75,T71,T67,T63,T59,T55,T51,T47,T43,T39,T35,T31,T27,T23,T19,T15,T11,T7)</f>
        <v>101355.93800000002</v>
      </c>
      <c r="U128" s="70">
        <f>V128/M128</f>
        <v>0.21585679705244329</v>
      </c>
      <c r="V128" s="68">
        <f>SUM(V127,V123,V119,V115,V111,V107,V103,V99,V95,V91,V87,V83,V79,V75,V71,V67,V63,V59,V55,V51,V47,V43,V39,V35,V31,V27,V23,V19,V15,V11,V7)</f>
        <v>300604.5500000001</v>
      </c>
      <c r="W128" s="70">
        <f>X128/M128</f>
        <v>0.48125562342965839</v>
      </c>
      <c r="X128" s="68">
        <f>SUM(X127,X123,X119,X115,X111,X107,X103,X99,X95,X91,X87,X83,X79,X75,X71,X67,X63,X59,X55,X51,X47,X43,X39,X35,X31,X27,X23,X19,X15,X11,X7)</f>
        <v>670201.875</v>
      </c>
      <c r="Y128" s="70">
        <f>IF(AND(M128&gt;0),(Z128/M128),0)</f>
        <v>0.42406773320044139</v>
      </c>
      <c r="Z128" s="68">
        <f>SUM(Z127,Z123,Z119,Z115,Z111,Z107,Z103,Z99,Z95,Z91,Z87,Z83,Z79,Z75,Z71,Z67,Z63,Z59,Z55,Z51,Z47,Z43,Z39,Z35,Z31,Z27,Z23,Z19,Z15,Z11,Z7)</f>
        <v>590561.3899999999</v>
      </c>
      <c r="AA128" s="153">
        <f>IF(AND(K128&gt;0),(AB128/K128),0)</f>
        <v>2.1221326359906084E-3</v>
      </c>
      <c r="AB128" s="68">
        <f>SUM(AB127,AB123,AB119,AB115,AB111,AB107,AB103,AB99,AB95,AB91,AB87,AB83,AB79,AB75,AB71,AB67,AB63,AB59,AB55,AB51,AB47,AB43,AB39,AB35,AB31,AB27,AB23,AB19,AB15,AB11,AB7)</f>
        <v>3143.3919900000005</v>
      </c>
      <c r="AC128" s="71">
        <f>IF(AND(M128&gt;0),(AD128/M128),0)</f>
        <v>2.5155081928837273E-3</v>
      </c>
      <c r="AD128" s="68">
        <f>SUM(AD127,AD123,AD119,AD115,AD111,AD107,AD103,AD99,AD95,AD91,AD87,AD83,AD79,AD75,AD71,AD67,AD63,AD59,AD55,AD51,AD47,AD43,AD39,AD35,AD31,AD27,AD23,AD19,AD15,AD11,AD7)</f>
        <v>3503.1243800000002</v>
      </c>
      <c r="AE128" s="72">
        <f>(AG128+AP128)/M128</f>
        <v>2.5299585501622492E-3</v>
      </c>
      <c r="AF128" s="73">
        <f>AG128/(M128-AL128)</f>
        <v>3.1326607941164082E-4</v>
      </c>
      <c r="AG128" s="74">
        <f>SUM(AG127,AG123,AG119,AG115,AG111,AG107,AG103,AG99,AG95,AG91,AG87,AG83,AG79,AG75,AG71,AG67,AG63,AG59,AG55,AG51,AG47,AG43,AG39,AG35,AG31,AG27,AG23,AG19,AG15,AG11,AG7)</f>
        <v>431.23394000000002</v>
      </c>
      <c r="AH128" s="70">
        <f>AI128/AL128</f>
        <v>0.19446404031302617</v>
      </c>
      <c r="AI128" s="68">
        <f>SUM(AI127,AI123,AI119,AI115,AI111,AI107,AI103,AI99,AI95,AI91,AI87,AI83,AI79,AI75,AI71,AI67,AI63,AI59,AI55,AI51,AI47,AI43,AI39,AI35,AI31,AI27,AI23,AI19,AI15,AI11,AI7)</f>
        <v>3118.6198145000008</v>
      </c>
      <c r="AJ128" s="75">
        <f>((AC128-AF128)*AH128)/((AH128-AF128)*AC128)</f>
        <v>0.87687866830420369</v>
      </c>
      <c r="AK128" s="76">
        <f>((AE128-AF128)*AN128)/((AN128-AF128)*AE128)</f>
        <v>0.8776033004305257</v>
      </c>
      <c r="AL128" s="68">
        <f>SUM(AL127,AL123,AL119,AL115,AL111,AL107,AL103,AL99,AL95,AL91,AL87,AL83,AL79,AL75,AL71,AL67,AL63,AL59,AL55,AL51,AL47,AL43,AL39,AL35,AL31,AL27,AL23,AL19,AL15,AL11,AL7)</f>
        <v>16037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8.7699382677558155E-2</v>
      </c>
      <c r="AN128" s="70">
        <f>AP128/AL128</f>
        <v>0.19280502378873854</v>
      </c>
      <c r="AO128" s="138">
        <f>AQ128/AL128</f>
        <v>0.18031768413668392</v>
      </c>
      <c r="AP128" s="68">
        <f>SUM(AP127,AP123,AP119,AP115,AP111,AP107,AP103,AP99,AP95,AP91,AP87,AP83,AP79,AP75,AP71,AP67,AP63,AP59,AP55,AP51,AP47,AP43,AP39,AP35,AP31,AP27,AP23,AP19,AP15,AP11,AP7)</f>
        <v>3092.0141665000001</v>
      </c>
      <c r="AQ128" s="139">
        <f>SUM(AQ127,AQ123,AQ119,AQ115,AQ111,AQ107,AQ103,AQ99,AQ95,AQ91,AQ87,AQ83,AQ79,AQ75,AQ71,AQ67,AQ63,AQ59,AQ55,AQ51,AQ47,AQ43,AQ39,AQ35,AQ31,AQ27,AQ23,AQ19,AQ15,AQ11,AQ7)</f>
        <v>2891.7547005000001</v>
      </c>
      <c r="AR128" s="68"/>
      <c r="AS128" s="104">
        <f>SUM(AS127,AS123,AS119,AS115,AS111,AS107,AS103,AS99,AS95,AS91,AS87,AS83,AS79,AS75,AS71,AS67,AS63,AS59,AS55,AS51,AS47,AS43,AS39,AS35,AS31,AS27,AS23,AS19,AS15,AS11,AS7)</f>
        <v>16189.419999999998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</sheetData>
  <protectedRanges>
    <protectedRange sqref="Q1:Q3 V1:V3 X1:X3 Z1:Z3 O1:O3 T1:T3 AG1:AG3 AD1:AE3 AD129:AE1048576 O129:O1048576 Q129:Q1048576 T129:T1048576 V129:V1048576 X129:X1048576 Z129:Z1048576 AG129:AG1048576 M1:M43 AK1:AK43 AP1:AQ43 M129:M1048576 AK129:AK1048576 AP129:AQ1048576" name="Range1_1_1_1_1_1_1_1_1"/>
    <protectedRange sqref="AH3:AJ3 AH7:AJ7 AI1:AJ2 AH4:AI6 AH28:AI30 AH32:AI34 AH11:AJ11 AH15:AJ15 AH19:AJ19 AH23:AJ23 AH27:AJ27 AH31:AJ31 AH35:AJ35 AH39:AJ39 AH43:AJ43 AH36:AI38 AH40:AI42 AH8:AI10 AH12:AI14 AH16:AI18 AH20:AI22 AH24:AI26 AH129:AJ104857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129:AB1048576" name="Range1_1_1_1_1_1_1_1_1_1"/>
    <protectedRange sqref="AB4:AB43" name="Range1_1_1_1_1_2_2_1_1"/>
    <protectedRange sqref="AB1" name="Range1_1_1_1_1_1_1_1_1_1_1"/>
    <protectedRange sqref="AP44:AQ54 AK44:AK54 M44:M54" name="Range1_1_1_1_1_1_1_1_1_2"/>
    <protectedRange sqref="AH47:AJ47 AH51:AJ51 AH44:AI46 AH48:AI50 AH52:AI54" name="Range1_1_1_1_1_1_1_1"/>
    <protectedRange sqref="AJ44:AJ46 AJ48:AJ50 AJ52:AJ54" name="Range1_1_1_1_1"/>
    <protectedRange sqref="AD47:AE47 AD44:AD46 AD51:AE51 AD48:AD50 AD52:AD54" name="Range1_1_1_1_1_2_2_1_2"/>
    <protectedRange sqref="O44:O54" name="Range1_1_1_1_1_5_1_1_1"/>
    <protectedRange sqref="Q44:Q54" name="Range1_1_1_1_1_7_1_1_1"/>
    <protectedRange sqref="T44:T54" name="Range1_1_1_1_1_8_1_1_1"/>
    <protectedRange sqref="V44:V54" name="Range1_1_1_1_1_10_1_1_1"/>
    <protectedRange sqref="X44:X54" name="Range1_1_1_1_1_12_1_1_1"/>
    <protectedRange sqref="Z44:Z54" name="Range1_1_1_1_1_16_1_1_1"/>
    <protectedRange sqref="AG44:AG54" name="Range1_1_1_1_1_18_1_1_1"/>
    <protectedRange sqref="AE44:AE46" name="Range1_1_1_1_1_2_1_10_1_1_1"/>
    <protectedRange sqref="AE48:AE50" name="Range1_1_1_1_1_2_1_11_1_1_1"/>
    <protectedRange sqref="AE52:AE54" name="Range1_1_1_1_1_2_1_12_1_1_1"/>
    <protectedRange sqref="AB44:AB54" name="Range1_1_1_1_1_2_2_1_1_1"/>
    <protectedRange sqref="AK55:AK95 M55:M95 AP55:AQ95" name="Range1_1_1_1_1_1_1_1_1_3"/>
    <protectedRange sqref="AH55:AJ55 AH59:AJ59 AH63:AJ63 AH67:AJ67 AH71:AJ71 AH75:AJ75 AH79:AJ79 AH83:AJ83 AH87:AJ87 AH91:AJ91 AH95:AJ95 AH56:AI58 AH60:AI62 AH64:AI66 AH68:AI70 AH72:AI74 AH76:AI78 AH80:AI82 AH84:AI86 AH88:AI90 AH92:AI94" name="Range1_1_1_1_1_1_1_2"/>
    <protectedRange sqref="AJ56:AJ58 AJ60:AJ62 AJ64:AJ66 AJ68:AJ70 AJ72:AJ74 AJ76:AJ78 AJ80:AJ82 AJ84:AJ86 AJ88:AJ90 AJ92:AJ94" name="Range1_1_1_1_2"/>
    <protectedRange sqref="AD55:AE55 AD59:AE59 AD56:AD58 AD63:AE63 AD60:AD62 AD67:AE67 AD64:AD66 AD71:AE71 AD68:AD70 AD75:AE75 AD72:AD74 AD79:AE79 AD76:AD78 AD83:AE83 AD80:AD82 AD87:AE87 AD84:AD86 AD91:AE91 AD88:AD90 AD95:AE95 AD92:AD94" name="Range1_1_1_1_1_2_2_1_3"/>
    <protectedRange sqref="O55:O95" name="Range1_1_1_1_1_5_1_1_2"/>
    <protectedRange sqref="Q55:Q95" name="Range1_1_1_1_1_7_1_1_2"/>
    <protectedRange sqref="T55:T95" name="Range1_1_1_1_1_8_1_1_2"/>
    <protectedRange sqref="V55:V95" name="Range1_1_1_1_1_10_1_1_2"/>
    <protectedRange sqref="X55:X95" name="Range1_1_1_1_1_12_1_1_2"/>
    <protectedRange sqref="Z55:Z95" name="Range1_1_1_1_1_16_1_1_2"/>
    <protectedRange sqref="AG55:AG95" name="Range1_1_1_1_1_18_1_1_2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B55:AB95" name="Range1_1_1_1_1_2_2_1_1_2"/>
    <protectedRange sqref="AP96:AQ111 AK96:AK111 M96:M111" name="Range1_1_1_1_1_1_1_1_1_4"/>
    <protectedRange sqref="AH99:AJ99 AH103:AJ103 AH107:AJ107 AH111:AJ111 AH96:AI98 AH100:AI102 AH104:AI106 AH108:AI110" name="Range1_1_1_1_1_1_1_3"/>
    <protectedRange sqref="AJ96:AJ98 AJ100:AJ102 AJ104:AJ106 AJ108:AJ110" name="Range1_1_1_1_3"/>
    <protectedRange sqref="AD99:AE99 AD96:AD98 AD103:AE103 AD100:AD102 AD107:AE107 AD104:AD106 AD111:AE111 AD108:AD110" name="Range1_1_1_1_1_2_2_1_4"/>
    <protectedRange sqref="O96:O111" name="Range1_1_1_1_1_5_1_1_3"/>
    <protectedRange sqref="Q96:Q111" name="Range1_1_1_1_1_7_1_1_3"/>
    <protectedRange sqref="T96:T111" name="Range1_1_1_1_1_8_1_1_3"/>
    <protectedRange sqref="V96:V111" name="Range1_1_1_1_1_10_1_1_3"/>
    <protectedRange sqref="X96:X111" name="Range1_1_1_1_1_12_1_1_3"/>
    <protectedRange sqref="Z96:Z111" name="Range1_1_1_1_1_16_1_1_3"/>
    <protectedRange sqref="AG96:AG111" name="Range1_1_1_1_1_18_1_1_3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B96:AB111" name="Range1_1_1_1_1_2_2_1_1_3"/>
    <protectedRange sqref="AP112:AQ128 AK112:AK128 AD128:AE128 O128 Q128 T128 V128 X128 Z128 AG128 M112:M128" name="Range1_1_1_1_1_1_1_1_1_5"/>
    <protectedRange sqref="AJ127:AJ128 AI128 AH115:AJ115 AH119:AJ119 AH123:AJ123 AH112:AI114 AH116:AI118 AH120:AI122 AH124:AI127" name="Range1_1_1_1_1_1_1_4"/>
    <protectedRange sqref="AJ112:AJ114 AJ116:AJ118 AJ120:AJ122 AJ124:AJ126" name="Range1_1_1_1_4"/>
    <protectedRange sqref="AD115:AE115 AD112:AD114 AD119:AE119 AD116:AD118 AD123:AE123 AD120:AD122 AD127:AE127 AD124:AD126" name="Range1_1_1_1_1_2_2_1_5"/>
    <protectedRange sqref="O112:O127" name="Range1_1_1_1_1_5_1_1_4"/>
    <protectedRange sqref="Q112:Q127" name="Range1_1_1_1_1_7_1_1_4"/>
    <protectedRange sqref="T112:T127" name="Range1_1_1_1_1_8_1_1_4"/>
    <protectedRange sqref="V112:V127" name="Range1_1_1_1_1_10_1_1_4"/>
    <protectedRange sqref="X112:X127" name="Range1_1_1_1_1_12_1_1_4"/>
    <protectedRange sqref="Z112:Z127" name="Range1_1_1_1_1_16_1_1_4"/>
    <protectedRange sqref="AG112:AG127" name="Range1_1_1_1_1_18_1_1_4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128:AB128" name="Range1_1_1_1_1_1_1_1_1_1_2"/>
    <protectedRange sqref="AB112:AB127" name="Range1_1_1_1_1_2_2_1_1_4"/>
  </protectedRanges>
  <mergeCells count="35">
    <mergeCell ref="A80:A83"/>
    <mergeCell ref="A84:A87"/>
    <mergeCell ref="A60:A63"/>
    <mergeCell ref="A64:A67"/>
    <mergeCell ref="A68:A71"/>
    <mergeCell ref="A72:A75"/>
    <mergeCell ref="A76:A79"/>
    <mergeCell ref="A36:A39"/>
    <mergeCell ref="A40:A43"/>
    <mergeCell ref="A44:A47"/>
    <mergeCell ref="A48:A51"/>
    <mergeCell ref="A56:A59"/>
    <mergeCell ref="A24:A27"/>
    <mergeCell ref="A28:A31"/>
    <mergeCell ref="A32:A35"/>
    <mergeCell ref="A1:A2"/>
    <mergeCell ref="AZ1:BA1"/>
    <mergeCell ref="AX1:AY1"/>
    <mergeCell ref="C1:C2"/>
    <mergeCell ref="A20:A23"/>
    <mergeCell ref="A4:A7"/>
    <mergeCell ref="A8:A11"/>
    <mergeCell ref="A12:A15"/>
    <mergeCell ref="A16:A19"/>
    <mergeCell ref="B1:B2"/>
    <mergeCell ref="A124:A127"/>
    <mergeCell ref="A88:A91"/>
    <mergeCell ref="A92:A95"/>
    <mergeCell ref="A112:A115"/>
    <mergeCell ref="A116:A119"/>
    <mergeCell ref="A120:A123"/>
    <mergeCell ref="A96:A99"/>
    <mergeCell ref="A100:A103"/>
    <mergeCell ref="A104:A107"/>
    <mergeCell ref="A108:A11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BB66-49A2-4157-88D4-D9BD7AEDD16F}">
  <dimension ref="A1:BA15"/>
  <sheetViews>
    <sheetView tabSelected="1" workbookViewId="0">
      <selection activeCell="E21" sqref="E21"/>
    </sheetView>
  </sheetViews>
  <sheetFormatPr defaultRowHeight="15" x14ac:dyDescent="0.25"/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67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68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69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[1]Юли!AU127</f>
        <v>1478.34</v>
      </c>
      <c r="AU3" s="97"/>
      <c r="AV3" s="88"/>
      <c r="AW3" s="85"/>
      <c r="AX3" s="85"/>
      <c r="AY3" s="85"/>
      <c r="AZ3" s="85"/>
      <c r="BA3" s="85"/>
    </row>
    <row r="4" spans="1:53" s="31" customFormat="1" ht="13.5" thickBot="1" x14ac:dyDescent="0.25">
      <c r="A4" s="182">
        <v>1</v>
      </c>
      <c r="B4" s="22">
        <v>1</v>
      </c>
      <c r="C4" s="10" t="s">
        <v>52</v>
      </c>
      <c r="D4" s="11">
        <v>6500</v>
      </c>
      <c r="E4" s="11">
        <v>0</v>
      </c>
      <c r="F4" s="11">
        <v>11055</v>
      </c>
      <c r="G4" s="12">
        <v>0.7</v>
      </c>
      <c r="H4" s="12">
        <v>7.9</v>
      </c>
      <c r="I4" s="11">
        <v>10680</v>
      </c>
      <c r="J4" s="12">
        <v>5.5</v>
      </c>
      <c r="K4" s="11">
        <v>16319</v>
      </c>
      <c r="L4" s="13">
        <v>5.5E-2</v>
      </c>
      <c r="M4" s="23">
        <f>ROUND(K4*(1-L4),0)</f>
        <v>15421</v>
      </c>
      <c r="N4" s="14">
        <v>0.70599999999999996</v>
      </c>
      <c r="O4" s="24">
        <f t="shared" ref="O4:O6" si="0">M4*N4</f>
        <v>10887.225999999999</v>
      </c>
      <c r="P4" s="13">
        <v>0.253</v>
      </c>
      <c r="Q4" s="24">
        <f t="shared" ref="Q4:Q6" si="1">M4*P4</f>
        <v>3901.5129999999999</v>
      </c>
      <c r="R4" s="15">
        <v>4.1000000000000002E-2</v>
      </c>
      <c r="S4" s="142">
        <v>0.2097</v>
      </c>
      <c r="T4" s="24">
        <f t="shared" ref="T4:T6" si="2">M4*R4</f>
        <v>632.26100000000008</v>
      </c>
      <c r="U4" s="25">
        <v>0.23</v>
      </c>
      <c r="V4" s="24">
        <f t="shared" ref="V4:V6" si="3">M4*U4</f>
        <v>3546.83</v>
      </c>
      <c r="W4" s="15">
        <v>0.48799999999999999</v>
      </c>
      <c r="X4" s="24">
        <f>M4*W4</f>
        <v>7525.4479999999994</v>
      </c>
      <c r="Y4" s="15">
        <v>0.43</v>
      </c>
      <c r="Z4" s="124">
        <f t="shared" ref="Z4:Z6" si="4">Y4*M4</f>
        <v>6631.03</v>
      </c>
      <c r="AA4" s="145">
        <v>2.7100000000000002E-3</v>
      </c>
      <c r="AB4" s="18">
        <f>M4*AA4</f>
        <v>41.790910000000004</v>
      </c>
      <c r="AC4" s="16">
        <v>2.6900000000000001E-3</v>
      </c>
      <c r="AD4" s="18">
        <f>M4*AC4</f>
        <v>41.482489999999999</v>
      </c>
      <c r="AE4" s="26">
        <f>IF(M4&gt;0,(AG4+AP4)/M4,0)</f>
        <v>2.7350149795733088E-3</v>
      </c>
      <c r="AF4" s="16">
        <v>2.9E-4</v>
      </c>
      <c r="AG4" s="23">
        <f t="shared" ref="AG4:AG6" si="5">AF4*M4</f>
        <v>4.4720899999999997</v>
      </c>
      <c r="AH4" s="114">
        <v>0.21149999999999999</v>
      </c>
      <c r="AI4" s="29">
        <f>AL4*(1-AM4)*AH4</f>
        <v>36.953279999999999</v>
      </c>
      <c r="AJ4" s="27">
        <f>IF(AND(AH4&gt;0,AF4&gt;0,AC4&gt;0),((AC4-AF4)*AH4)/((AH4-AF4)*AC4),0)</f>
        <v>0.89341832658664044</v>
      </c>
      <c r="AK4" s="59">
        <f t="shared" ref="AK4:AK15" si="6">IF(AND(AE4&gt;0,AN4&gt;0,AF4&gt;0),((AN4*(AE4-AF4))/(AE4*(AN4-AF4))),0)</f>
        <v>0.89517063729570767</v>
      </c>
      <c r="AL4" s="11">
        <v>192</v>
      </c>
      <c r="AM4" s="13">
        <v>0.09</v>
      </c>
      <c r="AN4" s="14">
        <v>0.21579999999999999</v>
      </c>
      <c r="AO4" s="130">
        <v>0.21190000000000001</v>
      </c>
      <c r="AP4" s="29">
        <f>AL4*(1-AM4)*AN4</f>
        <v>37.704575999999996</v>
      </c>
      <c r="AQ4" s="131">
        <f>AL4*(1-AM4)*AO4</f>
        <v>37.023167999999998</v>
      </c>
      <c r="AR4" s="18">
        <v>1.6</v>
      </c>
      <c r="AS4" s="18">
        <v>502.42</v>
      </c>
      <c r="AT4" s="110">
        <f>AT3+AL4-AS4</f>
        <v>1167.9199999999998</v>
      </c>
      <c r="AU4" s="99"/>
      <c r="AV4" s="11"/>
      <c r="AW4" s="30"/>
      <c r="AX4" s="19"/>
      <c r="AY4" s="19"/>
      <c r="AZ4" s="19"/>
      <c r="BA4" s="19"/>
    </row>
    <row r="5" spans="1:53" s="31" customFormat="1" ht="12.75" x14ac:dyDescent="0.2">
      <c r="A5" s="183"/>
      <c r="B5" s="32">
        <v>2</v>
      </c>
      <c r="C5" s="10" t="s">
        <v>48</v>
      </c>
      <c r="D5" s="33">
        <v>19500</v>
      </c>
      <c r="E5" s="33">
        <v>3</v>
      </c>
      <c r="F5" s="33">
        <v>18972</v>
      </c>
      <c r="G5" s="34">
        <v>1</v>
      </c>
      <c r="H5" s="34">
        <v>8.1</v>
      </c>
      <c r="I5" s="33">
        <v>18386</v>
      </c>
      <c r="J5" s="34">
        <v>4.5</v>
      </c>
      <c r="K5" s="33">
        <v>15725</v>
      </c>
      <c r="L5" s="35">
        <v>0.06</v>
      </c>
      <c r="M5" s="36">
        <f>ROUND(K5*(1-L5),0)</f>
        <v>14782</v>
      </c>
      <c r="N5" s="37">
        <v>0.71</v>
      </c>
      <c r="O5" s="24">
        <f t="shared" si="0"/>
        <v>10495.22</v>
      </c>
      <c r="P5" s="35">
        <v>0.248</v>
      </c>
      <c r="Q5" s="24">
        <f t="shared" si="1"/>
        <v>3665.9360000000001</v>
      </c>
      <c r="R5" s="38">
        <v>4.2000000000000003E-2</v>
      </c>
      <c r="S5" s="134">
        <v>0.18840000000000001</v>
      </c>
      <c r="T5" s="24">
        <f t="shared" si="2"/>
        <v>620.84400000000005</v>
      </c>
      <c r="U5" s="27">
        <v>0.22</v>
      </c>
      <c r="V5" s="24">
        <f t="shared" si="3"/>
        <v>3252.04</v>
      </c>
      <c r="W5" s="38">
        <v>0.46</v>
      </c>
      <c r="X5" s="24">
        <f>M5*W5</f>
        <v>6799.72</v>
      </c>
      <c r="Y5" s="38">
        <v>0.42</v>
      </c>
      <c r="Z5" s="24">
        <f t="shared" si="4"/>
        <v>6208.44</v>
      </c>
      <c r="AA5" s="146">
        <v>2.5100000000000001E-3</v>
      </c>
      <c r="AB5" s="18">
        <f t="shared" ref="AB5:AB6" si="7">M5*AA5</f>
        <v>37.102820000000001</v>
      </c>
      <c r="AC5" s="39">
        <v>2.5899999999999999E-3</v>
      </c>
      <c r="AD5" s="17">
        <f>M5*AC5</f>
        <v>38.285379999999996</v>
      </c>
      <c r="AE5" s="26">
        <f>IF(M5&gt;0,(AG5+AP5)/M5,0)</f>
        <v>2.6494704370179953E-3</v>
      </c>
      <c r="AF5" s="39">
        <v>2.7E-4</v>
      </c>
      <c r="AG5" s="36">
        <f t="shared" si="5"/>
        <v>3.9911400000000001</v>
      </c>
      <c r="AH5" s="27">
        <v>0.22620000000000001</v>
      </c>
      <c r="AI5" s="40">
        <f>AL5*(1-AM5)*AH5</f>
        <v>35.392383000000002</v>
      </c>
      <c r="AJ5" s="27">
        <f>IF(AND(AH5&gt;0,AF5&gt;0,AC5&gt;0),((AC5-AF5)*AH5)/((AH5-AF5)*AC5),0)</f>
        <v>0.89682337458197237</v>
      </c>
      <c r="AK5" s="28">
        <f t="shared" si="6"/>
        <v>0.89917281026480267</v>
      </c>
      <c r="AL5" s="33">
        <v>171</v>
      </c>
      <c r="AM5" s="35">
        <v>8.5000000000000006E-2</v>
      </c>
      <c r="AN5" s="37">
        <v>0.2248</v>
      </c>
      <c r="AO5" s="132">
        <v>0.21759999999999999</v>
      </c>
      <c r="AP5" s="40">
        <f>AL5*(1-AM5)*AN5</f>
        <v>35.173332000000002</v>
      </c>
      <c r="AQ5" s="133">
        <f t="shared" ref="AQ5:AQ6" si="8">AL5*(1-AM5)*AO5</f>
        <v>34.046784000000002</v>
      </c>
      <c r="AR5" s="41">
        <v>1.6</v>
      </c>
      <c r="AS5" s="41"/>
      <c r="AT5" s="110">
        <f>AT4+AL5-AS5</f>
        <v>1338.9199999999998</v>
      </c>
      <c r="AU5" s="100"/>
      <c r="AV5" s="42"/>
      <c r="AW5" s="43"/>
      <c r="AX5" s="44"/>
      <c r="AY5" s="44"/>
      <c r="AZ5" s="44"/>
      <c r="BA5" s="44"/>
    </row>
    <row r="6" spans="1:53" s="31" customFormat="1" ht="12.75" x14ac:dyDescent="0.2">
      <c r="A6" s="183"/>
      <c r="B6" s="32">
        <v>3</v>
      </c>
      <c r="C6" s="180" t="s">
        <v>63</v>
      </c>
      <c r="D6" s="42">
        <v>17100</v>
      </c>
      <c r="E6" s="42">
        <v>3</v>
      </c>
      <c r="F6" s="42">
        <v>17836</v>
      </c>
      <c r="G6" s="36">
        <v>0.7</v>
      </c>
      <c r="H6" s="36">
        <v>6.5</v>
      </c>
      <c r="I6" s="42">
        <v>16955</v>
      </c>
      <c r="J6" s="36">
        <v>3.8</v>
      </c>
      <c r="K6" s="42">
        <v>15464</v>
      </c>
      <c r="L6" s="38">
        <v>0.06</v>
      </c>
      <c r="M6" s="36">
        <f>ROUND(K6*(1-L6),0)</f>
        <v>14536</v>
      </c>
      <c r="N6" s="27">
        <v>0.71699999999999997</v>
      </c>
      <c r="O6" s="24">
        <f t="shared" si="0"/>
        <v>10422.312</v>
      </c>
      <c r="P6" s="38">
        <v>0.23499999999999999</v>
      </c>
      <c r="Q6" s="24">
        <f t="shared" si="1"/>
        <v>3415.9599999999996</v>
      </c>
      <c r="R6" s="38">
        <v>4.8000000000000001E-2</v>
      </c>
      <c r="S6" s="134">
        <v>0.1711</v>
      </c>
      <c r="T6" s="24">
        <f t="shared" si="2"/>
        <v>697.72800000000007</v>
      </c>
      <c r="U6" s="27">
        <v>0.19600000000000001</v>
      </c>
      <c r="V6" s="24">
        <f t="shared" si="3"/>
        <v>2849.056</v>
      </c>
      <c r="W6" s="38">
        <v>0.51900000000000002</v>
      </c>
      <c r="X6" s="24">
        <f>M6*W6</f>
        <v>7544.1840000000002</v>
      </c>
      <c r="Y6" s="38">
        <v>0.41</v>
      </c>
      <c r="Z6" s="24">
        <f t="shared" si="4"/>
        <v>5959.7599999999993</v>
      </c>
      <c r="AA6" s="147">
        <v>2.4099999999999998E-3</v>
      </c>
      <c r="AB6" s="148">
        <f t="shared" si="7"/>
        <v>35.031759999999998</v>
      </c>
      <c r="AC6" s="46">
        <v>2.49E-3</v>
      </c>
      <c r="AD6" s="17">
        <f>M6*AC6</f>
        <v>36.19464</v>
      </c>
      <c r="AE6" s="26">
        <f>IF(M6&gt;0,(AG6+AP6)/M6,0)</f>
        <v>2.907700880572372E-3</v>
      </c>
      <c r="AF6" s="46">
        <v>2.7E-4</v>
      </c>
      <c r="AG6" s="36">
        <f t="shared" si="5"/>
        <v>3.9247200000000002</v>
      </c>
      <c r="AH6" s="27">
        <v>0.21279999999999999</v>
      </c>
      <c r="AI6" s="40">
        <f>AL6*(1-AM6)*AH6</f>
        <v>35.785511999999997</v>
      </c>
      <c r="AJ6" s="27">
        <f>IF(AND(AH6&gt;0,AF6&gt;0,AC6&gt;0),((AC6-AF6)*AH6)/((AH6-AF6)*AC6),0)</f>
        <v>0.89269891876355945</v>
      </c>
      <c r="AK6" s="28">
        <f t="shared" si="6"/>
        <v>0.90821865300602855</v>
      </c>
      <c r="AL6" s="42">
        <v>185</v>
      </c>
      <c r="AM6" s="38">
        <v>9.0999999999999998E-2</v>
      </c>
      <c r="AN6" s="27">
        <v>0.22800000000000001</v>
      </c>
      <c r="AO6" s="134">
        <v>0.22189999999999999</v>
      </c>
      <c r="AP6" s="40">
        <f>AL6*(1-AM6)*AN6</f>
        <v>38.341619999999999</v>
      </c>
      <c r="AQ6" s="135">
        <f t="shared" si="8"/>
        <v>37.315813499999997</v>
      </c>
      <c r="AR6" s="17">
        <v>1.55</v>
      </c>
      <c r="AS6" s="17"/>
      <c r="AT6" s="110">
        <f>AT5+AL6-AS6</f>
        <v>1523.9199999999998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43100</v>
      </c>
      <c r="E7" s="50"/>
      <c r="F7" s="50">
        <f>SUM(F4:F6)</f>
        <v>47863</v>
      </c>
      <c r="G7" s="51"/>
      <c r="H7" s="51"/>
      <c r="I7" s="50">
        <f>SUM(I4:I6)</f>
        <v>46021</v>
      </c>
      <c r="J7" s="51"/>
      <c r="K7" s="50">
        <f>SUM(K4:K6)</f>
        <v>47508</v>
      </c>
      <c r="L7" s="20">
        <f>IF(K7&gt;0,(K4*L4+K5*L5+K6*L6)/K7,0)</f>
        <v>5.828249978950914E-2</v>
      </c>
      <c r="M7" s="51">
        <f>M4+M5+M6</f>
        <v>44739</v>
      </c>
      <c r="N7" s="52">
        <f>IF(M7&gt;0,O7/M7,0)</f>
        <v>0.71089559444779715</v>
      </c>
      <c r="O7" s="53">
        <f>O4+O5+O6</f>
        <v>31804.757999999994</v>
      </c>
      <c r="P7" s="20">
        <f>IF(M7&gt;0,Q7/M7,0)</f>
        <v>0.24549965354612305</v>
      </c>
      <c r="Q7" s="53">
        <f>Q4+Q5+Q6</f>
        <v>10983.409</v>
      </c>
      <c r="R7" s="20">
        <f>IF(M7&gt;0,T7/M7,0)</f>
        <v>4.360475200607971E-2</v>
      </c>
      <c r="S7" s="136"/>
      <c r="T7" s="53">
        <f>T4+T5+T6</f>
        <v>1950.8330000000001</v>
      </c>
      <c r="U7" s="20">
        <f>IF(M7&gt;0,V7/M7,0)</f>
        <v>0.21564912045418985</v>
      </c>
      <c r="V7" s="53">
        <f>V4+V5+V6</f>
        <v>9647.9259999999995</v>
      </c>
      <c r="W7" s="20">
        <f>IF(M7&gt;0,X7/M7,0)</f>
        <v>0.4888207604103802</v>
      </c>
      <c r="X7" s="53">
        <f>X4+X5+X6</f>
        <v>21869.351999999999</v>
      </c>
      <c r="Y7" s="20">
        <f>IF(M7&gt;0,Z7/M7,0)</f>
        <v>0.42019781398779588</v>
      </c>
      <c r="Z7" s="53">
        <f>Z4+Z5+Z6</f>
        <v>18799.23</v>
      </c>
      <c r="AA7" s="152">
        <f>IF(M7&gt;0,AB7/M7,0)</f>
        <v>2.5464469478531037E-3</v>
      </c>
      <c r="AB7" s="55">
        <f t="shared" ref="AB7" si="9">SUM(AB4:AB6)</f>
        <v>113.92549</v>
      </c>
      <c r="AC7" s="54">
        <f>IF(M7&gt;0,AD7/M7,0)</f>
        <v>2.5919781398779586E-3</v>
      </c>
      <c r="AD7" s="55">
        <f>SUM(AD4:AD6)</f>
        <v>115.96250999999998</v>
      </c>
      <c r="AE7" s="54">
        <f>IF(M7&gt;0,(AE4*M4+AE5*M5+AE6*M6)/M7,0)</f>
        <v>2.7628574174657456E-3</v>
      </c>
      <c r="AF7" s="54">
        <f>IF(K7&gt;0,(K4*AF4+K5*AF5+K6*AF6)/K7,0)</f>
        <v>2.7687000084196346E-4</v>
      </c>
      <c r="AG7" s="51">
        <f>SUM(AG4:AG6)</f>
        <v>12.38795</v>
      </c>
      <c r="AH7" s="52">
        <f>IF(K7&gt;0,(K4*AH4+K5*AH5+K6*AH6)/K7,0)</f>
        <v>0.21678880820072408</v>
      </c>
      <c r="AI7" s="57">
        <f>SUM(AI4:AI6)</f>
        <v>108.131175</v>
      </c>
      <c r="AJ7" s="52">
        <f>IF(AND(AD7&gt;0),((AD4*AJ4+AD5*AJ5+AD6*AJ6)/AD7),0)</f>
        <v>0.89431796949062681</v>
      </c>
      <c r="AK7" s="56">
        <f t="shared" si="6"/>
        <v>0.90090832599054893</v>
      </c>
      <c r="AL7" s="50">
        <f>SUM(AL4:AL6)</f>
        <v>548</v>
      </c>
      <c r="AM7" s="20">
        <f>IF(AL7&gt;0,(AM4*AL4+AM5*AL5+AM6*AL6)/AL7,0)</f>
        <v>8.8777372262773727E-2</v>
      </c>
      <c r="AN7" s="52">
        <f>IF(K7&gt;0,(AN4*K4+AN5*K5+AN6*K6)/K7,0)</f>
        <v>0.22275010945524962</v>
      </c>
      <c r="AO7" s="136">
        <f>IF(K7&gt;0,(AO4*K4+AO5*K5+AO6*K6)/K7,0)</f>
        <v>0.21704171297465691</v>
      </c>
      <c r="AP7" s="57">
        <f>SUM(AP4:AP6)</f>
        <v>111.219528</v>
      </c>
      <c r="AQ7" s="137">
        <f t="shared" ref="AQ7" si="10">SUM(AQ4:AQ6)</f>
        <v>108.38576549999999</v>
      </c>
      <c r="AR7" s="55"/>
      <c r="AS7" s="55">
        <f>SUM(AS4:AS6)</f>
        <v>502.42</v>
      </c>
      <c r="AT7" s="102"/>
      <c r="AU7" s="103">
        <f>AT6</f>
        <v>1523.9199999999998</v>
      </c>
      <c r="AV7" s="50">
        <f>SUM(AV4:AV6)</f>
        <v>0</v>
      </c>
      <c r="AW7" s="58"/>
      <c r="AX7" s="57"/>
      <c r="AY7" s="57"/>
      <c r="AZ7" s="57"/>
      <c r="BA7" s="57"/>
    </row>
    <row r="8" spans="1:53" s="31" customFormat="1" ht="13.5" thickBot="1" x14ac:dyDescent="0.25">
      <c r="A8" s="182">
        <v>2</v>
      </c>
      <c r="B8" s="22">
        <v>1</v>
      </c>
      <c r="C8" s="10" t="s">
        <v>49</v>
      </c>
      <c r="D8" s="11">
        <v>17000</v>
      </c>
      <c r="E8" s="11">
        <v>0</v>
      </c>
      <c r="F8" s="11">
        <v>18048</v>
      </c>
      <c r="G8" s="12">
        <v>0.7</v>
      </c>
      <c r="H8" s="12">
        <v>6.3</v>
      </c>
      <c r="I8" s="11">
        <v>17595</v>
      </c>
      <c r="J8" s="12">
        <v>2.9</v>
      </c>
      <c r="K8" s="11">
        <v>15448</v>
      </c>
      <c r="L8" s="13">
        <v>5.3999999999999999E-2</v>
      </c>
      <c r="M8" s="23">
        <f>ROUND(K8*(1-L8),0)</f>
        <v>14614</v>
      </c>
      <c r="N8" s="14">
        <v>0.68500000000000005</v>
      </c>
      <c r="O8" s="24">
        <f t="shared" ref="O8:O10" si="11">M8*N8</f>
        <v>10010.59</v>
      </c>
      <c r="P8" s="13">
        <v>0.28000000000000003</v>
      </c>
      <c r="Q8" s="24">
        <f t="shared" ref="Q8:Q10" si="12">M8*P8</f>
        <v>4091.9200000000005</v>
      </c>
      <c r="R8" s="15">
        <v>3.5000000000000003E-2</v>
      </c>
      <c r="S8" s="143">
        <v>0.1749</v>
      </c>
      <c r="T8" s="24">
        <f t="shared" ref="T8:T10" si="13">M8*R8</f>
        <v>511.49000000000007</v>
      </c>
      <c r="U8" s="25">
        <v>0.191</v>
      </c>
      <c r="V8" s="24">
        <f t="shared" ref="V8:V10" si="14">M8*U8</f>
        <v>2791.2739999999999</v>
      </c>
      <c r="W8" s="15">
        <v>0.51200000000000001</v>
      </c>
      <c r="X8" s="24">
        <f t="shared" ref="X8:X10" si="15">M8*W8</f>
        <v>7482.3680000000004</v>
      </c>
      <c r="Y8" s="15">
        <v>0.4</v>
      </c>
      <c r="Z8" s="24">
        <f t="shared" ref="Z8:Z10" si="16">Y8*M8</f>
        <v>5845.6</v>
      </c>
      <c r="AA8" s="145">
        <v>2.5300000000000001E-3</v>
      </c>
      <c r="AB8" s="18">
        <f>M8*AA8</f>
        <v>36.973420000000004</v>
      </c>
      <c r="AC8" s="16">
        <v>2.4099999999999998E-3</v>
      </c>
      <c r="AD8" s="17">
        <f t="shared" ref="AD8:AD10" si="17">M8*AC8</f>
        <v>35.219739999999994</v>
      </c>
      <c r="AE8" s="26">
        <f>IF(M8&gt;0,(AG8+AP8)/M8,0)</f>
        <v>2.4521158341316547E-3</v>
      </c>
      <c r="AF8" s="16">
        <v>2.7E-4</v>
      </c>
      <c r="AG8" s="23">
        <f t="shared" ref="AG8:AG10" si="18">AF8*M8</f>
        <v>3.9457800000000001</v>
      </c>
      <c r="AH8" s="114">
        <v>0.21029999999999999</v>
      </c>
      <c r="AI8" s="29">
        <f t="shared" ref="AI8:AI10" si="19">AL8*(1-AM8)*AH8</f>
        <v>31.206837599999997</v>
      </c>
      <c r="AJ8" s="27">
        <f t="shared" ref="AJ8:AJ10" si="20">IF(AND(AH8&gt;0,AF8&gt;0,AC8&gt;0),((AC8-AF8)*AH8)/((AH8-AF8)*AC8),0)</f>
        <v>0.88910831351300734</v>
      </c>
      <c r="AK8" s="59">
        <f t="shared" si="6"/>
        <v>0.89101047319287685</v>
      </c>
      <c r="AL8" s="11">
        <v>162</v>
      </c>
      <c r="AM8" s="13">
        <v>8.4000000000000005E-2</v>
      </c>
      <c r="AN8" s="14">
        <v>0.21490000000000001</v>
      </c>
      <c r="AO8" s="130">
        <v>0.21240000000000001</v>
      </c>
      <c r="AP8" s="29">
        <f>AL8*(1-AM8)*AN8</f>
        <v>31.889440799999999</v>
      </c>
      <c r="AQ8" s="131">
        <f t="shared" ref="AQ8:AQ15" si="21">AL8*(1-AM8)*AO8</f>
        <v>31.5184608</v>
      </c>
      <c r="AR8" s="18">
        <v>1.55</v>
      </c>
      <c r="AS8" s="18"/>
      <c r="AT8" s="98">
        <f>AT6+AL8-AS8</f>
        <v>1685.9199999999998</v>
      </c>
      <c r="AU8" s="99"/>
      <c r="AV8" s="11"/>
      <c r="AW8" s="30"/>
      <c r="AX8" s="19"/>
      <c r="AY8" s="19"/>
      <c r="AZ8" s="19"/>
      <c r="BA8" s="19"/>
    </row>
    <row r="9" spans="1:53" s="31" customFormat="1" ht="12.75" x14ac:dyDescent="0.2">
      <c r="A9" s="183"/>
      <c r="B9" s="32">
        <v>2</v>
      </c>
      <c r="C9" s="10" t="s">
        <v>51</v>
      </c>
      <c r="D9" s="33">
        <v>19410</v>
      </c>
      <c r="E9" s="33">
        <v>3</v>
      </c>
      <c r="F9" s="33">
        <v>19184</v>
      </c>
      <c r="G9" s="34">
        <v>0.9</v>
      </c>
      <c r="H9" s="34">
        <v>5.7</v>
      </c>
      <c r="I9" s="33">
        <v>18743</v>
      </c>
      <c r="J9" s="34">
        <v>2</v>
      </c>
      <c r="K9" s="33">
        <v>15583</v>
      </c>
      <c r="L9" s="35">
        <v>5.8000000000000003E-2</v>
      </c>
      <c r="M9" s="36">
        <f>ROUND(K9*(1-L9),0)</f>
        <v>14679</v>
      </c>
      <c r="N9" s="37">
        <v>0.66500000000000004</v>
      </c>
      <c r="O9" s="24">
        <f t="shared" si="11"/>
        <v>9761.5349999999999</v>
      </c>
      <c r="P9" s="35">
        <v>0.28000000000000003</v>
      </c>
      <c r="Q9" s="24">
        <f t="shared" si="12"/>
        <v>4110.1200000000008</v>
      </c>
      <c r="R9" s="38">
        <v>5.5E-2</v>
      </c>
      <c r="S9" s="134">
        <v>0.1825</v>
      </c>
      <c r="T9" s="24">
        <f t="shared" si="13"/>
        <v>807.34500000000003</v>
      </c>
      <c r="U9" s="27">
        <v>0.189</v>
      </c>
      <c r="V9" s="24">
        <f t="shared" si="14"/>
        <v>2774.3310000000001</v>
      </c>
      <c r="W9" s="38">
        <v>0.52300000000000002</v>
      </c>
      <c r="X9" s="24">
        <f t="shared" si="15"/>
        <v>7677.1170000000002</v>
      </c>
      <c r="Y9" s="38">
        <v>0.39</v>
      </c>
      <c r="Z9" s="24">
        <f t="shared" si="16"/>
        <v>5724.81</v>
      </c>
      <c r="AA9" s="146">
        <v>2.4299999999999999E-3</v>
      </c>
      <c r="AB9" s="18">
        <f t="shared" ref="AB9:AB10" si="22">M9*AA9</f>
        <v>35.669969999999999</v>
      </c>
      <c r="AC9" s="39">
        <v>2.4299999999999999E-3</v>
      </c>
      <c r="AD9" s="17">
        <f t="shared" si="17"/>
        <v>35.669969999999999</v>
      </c>
      <c r="AE9" s="26">
        <f>IF(M9&gt;0,(AG9+AP9)/M9,0)</f>
        <v>2.6671968935213569E-3</v>
      </c>
      <c r="AF9" s="39">
        <v>2.7999999999999998E-4</v>
      </c>
      <c r="AG9" s="36">
        <f t="shared" si="18"/>
        <v>4.1101199999999993</v>
      </c>
      <c r="AH9" s="27">
        <v>0.2172</v>
      </c>
      <c r="AI9" s="40">
        <f t="shared" si="19"/>
        <v>34.145577600000003</v>
      </c>
      <c r="AJ9" s="27">
        <f t="shared" si="20"/>
        <v>0.88591572702458443</v>
      </c>
      <c r="AK9" s="28">
        <f t="shared" si="6"/>
        <v>0.89614658480947706</v>
      </c>
      <c r="AL9" s="33">
        <v>172</v>
      </c>
      <c r="AM9" s="35">
        <v>8.5999999999999993E-2</v>
      </c>
      <c r="AN9" s="37">
        <v>0.22289999999999999</v>
      </c>
      <c r="AO9" s="132">
        <v>0.2203</v>
      </c>
      <c r="AP9" s="40">
        <f>AL9*(1-AM9)*AN9</f>
        <v>35.041663199999995</v>
      </c>
      <c r="AQ9" s="133">
        <f t="shared" si="21"/>
        <v>34.632922399999998</v>
      </c>
      <c r="AR9" s="41">
        <v>1.5</v>
      </c>
      <c r="AS9" s="41"/>
      <c r="AT9" s="110">
        <f>AT8+AL9-AS9</f>
        <v>1857.9199999999998</v>
      </c>
      <c r="AU9" s="101"/>
      <c r="AV9" s="42"/>
      <c r="AW9" s="43"/>
      <c r="AX9" s="44"/>
      <c r="AY9" s="44"/>
      <c r="AZ9" s="44"/>
      <c r="BA9" s="44"/>
    </row>
    <row r="10" spans="1:53" s="31" customFormat="1" ht="12.75" x14ac:dyDescent="0.2">
      <c r="A10" s="183"/>
      <c r="B10" s="32">
        <v>3</v>
      </c>
      <c r="C10" s="10" t="s">
        <v>52</v>
      </c>
      <c r="D10" s="42">
        <v>18356</v>
      </c>
      <c r="E10" s="42">
        <v>1</v>
      </c>
      <c r="F10" s="42">
        <v>16869</v>
      </c>
      <c r="G10" s="36">
        <v>0.5</v>
      </c>
      <c r="H10" s="36">
        <v>6.4</v>
      </c>
      <c r="I10" s="42">
        <v>16105</v>
      </c>
      <c r="J10" s="36">
        <v>2.2000000000000002</v>
      </c>
      <c r="K10" s="42">
        <v>15699</v>
      </c>
      <c r="L10" s="38">
        <v>5.7000000000000002E-2</v>
      </c>
      <c r="M10" s="36">
        <f>ROUND(K10*(1-L10),0)</f>
        <v>14804</v>
      </c>
      <c r="N10" s="27">
        <v>0.629</v>
      </c>
      <c r="O10" s="24">
        <f t="shared" si="11"/>
        <v>9311.7160000000003</v>
      </c>
      <c r="P10" s="38">
        <v>0.27300000000000002</v>
      </c>
      <c r="Q10" s="24">
        <f t="shared" si="12"/>
        <v>4041.4920000000002</v>
      </c>
      <c r="R10" s="38">
        <v>9.8000000000000004E-2</v>
      </c>
      <c r="S10" s="134">
        <v>0.17760000000000001</v>
      </c>
      <c r="T10" s="24">
        <f t="shared" si="13"/>
        <v>1450.7920000000001</v>
      </c>
      <c r="U10" s="27">
        <v>0.185</v>
      </c>
      <c r="V10" s="24">
        <f t="shared" si="14"/>
        <v>2738.74</v>
      </c>
      <c r="W10" s="38">
        <v>0.51900000000000002</v>
      </c>
      <c r="X10" s="24">
        <f t="shared" si="15"/>
        <v>7683.2759999999998</v>
      </c>
      <c r="Y10" s="38">
        <v>0.4</v>
      </c>
      <c r="Z10" s="24">
        <f t="shared" si="16"/>
        <v>5921.6</v>
      </c>
      <c r="AA10" s="147">
        <v>2.5300000000000001E-3</v>
      </c>
      <c r="AB10" s="148">
        <f t="shared" si="22"/>
        <v>37.454120000000003</v>
      </c>
      <c r="AC10" s="46">
        <v>2.4399999999999999E-3</v>
      </c>
      <c r="AD10" s="17">
        <f t="shared" si="17"/>
        <v>36.121760000000002</v>
      </c>
      <c r="AE10" s="26">
        <f>IF(M10&gt;0,(AG10+AP10)/M10,0)</f>
        <v>2.6220147932991085E-3</v>
      </c>
      <c r="AF10" s="46">
        <v>2.7E-4</v>
      </c>
      <c r="AG10" s="36">
        <f t="shared" si="18"/>
        <v>3.99708</v>
      </c>
      <c r="AH10" s="27">
        <v>0.20780000000000001</v>
      </c>
      <c r="AI10" s="40">
        <f t="shared" si="19"/>
        <v>33.083838000000007</v>
      </c>
      <c r="AJ10" s="27">
        <f t="shared" si="20"/>
        <v>0.89050131405058564</v>
      </c>
      <c r="AK10" s="28">
        <f t="shared" si="6"/>
        <v>0.89813456070407471</v>
      </c>
      <c r="AL10" s="42">
        <v>174</v>
      </c>
      <c r="AM10" s="38">
        <v>8.5000000000000006E-2</v>
      </c>
      <c r="AN10" s="27">
        <v>0.21870000000000001</v>
      </c>
      <c r="AO10" s="134">
        <v>0.21690000000000001</v>
      </c>
      <c r="AP10" s="40">
        <f>AL10*(1-AM10)*AN10</f>
        <v>34.819227000000005</v>
      </c>
      <c r="AQ10" s="135">
        <f t="shared" si="21"/>
        <v>34.532649000000006</v>
      </c>
      <c r="AR10" s="17">
        <v>1.55</v>
      </c>
      <c r="AS10" s="17"/>
      <c r="AT10" s="110">
        <f>AT9+AL10-AS10</f>
        <v>2031.9199999999998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54766</v>
      </c>
      <c r="E11" s="50"/>
      <c r="F11" s="50">
        <f t="shared" ref="F11" si="24">SUM(F8:F10)</f>
        <v>54101</v>
      </c>
      <c r="G11" s="51"/>
      <c r="H11" s="51"/>
      <c r="I11" s="50">
        <f t="shared" ref="I11:K11" si="25">SUM(I8:I10)</f>
        <v>52443</v>
      </c>
      <c r="J11" s="51"/>
      <c r="K11" s="50">
        <f t="shared" si="25"/>
        <v>46730</v>
      </c>
      <c r="L11" s="20">
        <f t="shared" ref="L11" si="26">IF(K11&gt;0,(K8*L8+K9*L9+K10*L10)/K11,0)</f>
        <v>5.6341729081960203E-2</v>
      </c>
      <c r="M11" s="51">
        <f t="shared" ref="M11" si="27">M8+M9+M10</f>
        <v>44097</v>
      </c>
      <c r="N11" s="52">
        <f t="shared" ref="N11" si="28">IF(M11&gt;0,O11/M11,0)</f>
        <v>0.65954239517427493</v>
      </c>
      <c r="O11" s="53">
        <f t="shared" ref="O11" si="29">O8+O9+O10</f>
        <v>29083.841</v>
      </c>
      <c r="P11" s="20">
        <f t="shared" ref="P11" si="30">IF(M11&gt;0,Q11/M11,0)</f>
        <v>0.27764999886613606</v>
      </c>
      <c r="Q11" s="53">
        <f t="shared" ref="Q11" si="31">Q8+Q9+Q10</f>
        <v>12243.532000000001</v>
      </c>
      <c r="R11" s="20">
        <f t="shared" ref="R11" si="32">IF(M11&gt;0,T11/M11,0)</f>
        <v>6.2807605959589091E-2</v>
      </c>
      <c r="S11" s="136"/>
      <c r="T11" s="53">
        <f t="shared" ref="T11" si="33">T8+T9+T10</f>
        <v>2769.6270000000004</v>
      </c>
      <c r="U11" s="20">
        <f t="shared" ref="U11" si="34">IF(M11&gt;0,V11/M11,0)</f>
        <v>0.18831995373834953</v>
      </c>
      <c r="V11" s="53">
        <f t="shared" ref="V11" si="35">V8+V9+V10</f>
        <v>8304.3449999999993</v>
      </c>
      <c r="W11" s="20">
        <f t="shared" ref="W11" si="36">IF(M11&gt;0,X11/M11,0)</f>
        <v>0.51801167879901122</v>
      </c>
      <c r="X11" s="53">
        <f t="shared" ref="X11" si="37">X8+X9+X10</f>
        <v>22842.760999999999</v>
      </c>
      <c r="Y11" s="20">
        <f t="shared" ref="Y11" si="38">IF(M11&gt;0,Z11/M11,0)</f>
        <v>0.39667120212259344</v>
      </c>
      <c r="Z11" s="53">
        <f t="shared" ref="Z11" si="39">Z8+Z9+Z10</f>
        <v>17492.010000000002</v>
      </c>
      <c r="AA11" s="152">
        <f>IF(M11&gt;0,AB11/M11,0)</f>
        <v>2.4967120212259341E-3</v>
      </c>
      <c r="AB11" s="55">
        <f t="shared" ref="AB11" si="40">SUM(AB8:AB10)</f>
        <v>110.09751000000001</v>
      </c>
      <c r="AC11" s="54">
        <f t="shared" ref="AC11" si="41">IF(M11&gt;0,AD11/M11,0)</f>
        <v>2.426729029185659E-3</v>
      </c>
      <c r="AD11" s="55">
        <f t="shared" ref="AD11" si="42">SUM(AD8:AD10)</f>
        <v>107.01147</v>
      </c>
      <c r="AE11" s="54">
        <f t="shared" ref="AE11" si="43">IF(M11&gt;0,(AE8*M8+AE9*M9+AE10*M10)/M11,0)</f>
        <v>2.5807495067691681E-3</v>
      </c>
      <c r="AF11" s="54">
        <f t="shared" ref="AF11" si="44">IF(K11&gt;0,(K8*AF8+K9*AF9+K10*AF10)/K11,0)</f>
        <v>2.7333468863684999E-4</v>
      </c>
      <c r="AG11" s="51">
        <f t="shared" ref="AG11" si="45">SUM(AG8:AG10)</f>
        <v>12.05298</v>
      </c>
      <c r="AH11" s="52">
        <f t="shared" ref="AH11" si="46">IF(K11&gt;0,(K8*AH8+K9*AH9+K10*AH10)/K11,0)</f>
        <v>0.21176105713674301</v>
      </c>
      <c r="AI11" s="57">
        <f t="shared" ref="AI11" si="47">SUM(AI8:AI10)</f>
        <v>98.43625320000001</v>
      </c>
      <c r="AJ11" s="52">
        <f t="shared" ref="AJ11" si="48">IF(AND(AD11&gt;0),((AD8*AJ8+AD9*AJ9+AD10*AJ10)/AD11),0)</f>
        <v>0.88851434136061858</v>
      </c>
      <c r="AK11" s="56">
        <f t="shared" si="6"/>
        <v>0.89520519403989141</v>
      </c>
      <c r="AL11" s="50">
        <f t="shared" ref="AL11" si="49">SUM(AL8:AL10)</f>
        <v>508</v>
      </c>
      <c r="AM11" s="20">
        <f t="shared" ref="AM11" si="50">IF(AL11&gt;0,(AM8*AL8+AM9*AL9+AM10*AL10)/AL11,0)</f>
        <v>8.5019685039370074E-2</v>
      </c>
      <c r="AN11" s="52">
        <f>IF(K11&gt;0,(AN8*K8+AN9*K9+AN10*K10)/K11,0)</f>
        <v>0.21884436550395892</v>
      </c>
      <c r="AO11" s="136">
        <f>IF(K11&gt;0,(AO8*K8+AO9*K9+AO10*K10)/K11,0)</f>
        <v>0.2165461844639418</v>
      </c>
      <c r="AP11" s="57">
        <f t="shared" ref="AP11" si="51">SUM(AP8:AP10)</f>
        <v>101.75033099999999</v>
      </c>
      <c r="AQ11" s="137">
        <f t="shared" ref="AQ11:AQ15" si="52">SUM(AQ8:AQ10)</f>
        <v>100.6840322</v>
      </c>
      <c r="AR11" s="55"/>
      <c r="AS11" s="55">
        <f t="shared" ref="AS11" si="53">SUM(AS8:AS10)</f>
        <v>0</v>
      </c>
      <c r="AT11" s="102"/>
      <c r="AU11" s="103">
        <f>AT10</f>
        <v>2031.9199999999998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s="31" customFormat="1" ht="13.5" thickBot="1" x14ac:dyDescent="0.25">
      <c r="A12" s="182">
        <v>3</v>
      </c>
      <c r="B12" s="22">
        <v>1</v>
      </c>
      <c r="C12" s="10" t="s">
        <v>49</v>
      </c>
      <c r="D12" s="11">
        <v>12000</v>
      </c>
      <c r="E12" s="11">
        <v>0</v>
      </c>
      <c r="F12" s="11">
        <v>14206</v>
      </c>
      <c r="G12" s="12">
        <v>0.6</v>
      </c>
      <c r="H12" s="12">
        <v>7.8</v>
      </c>
      <c r="I12" s="11">
        <v>13586</v>
      </c>
      <c r="J12" s="12">
        <v>2.2999999999999998</v>
      </c>
      <c r="K12" s="11">
        <v>15878</v>
      </c>
      <c r="L12" s="13">
        <v>5.8999999999999997E-2</v>
      </c>
      <c r="M12" s="23">
        <f>ROUND(K12*(1-L12),0)</f>
        <v>14941</v>
      </c>
      <c r="N12" s="14">
        <v>0.57499999999999996</v>
      </c>
      <c r="O12" s="24">
        <f t="shared" ref="O12:O14" si="55">M12*N12</f>
        <v>8591.0749999999989</v>
      </c>
      <c r="P12" s="13">
        <v>0.27100000000000002</v>
      </c>
      <c r="Q12" s="24">
        <f t="shared" ref="Q12:Q14" si="56">M12*P12</f>
        <v>4049.0110000000004</v>
      </c>
      <c r="R12" s="15">
        <v>0.154</v>
      </c>
      <c r="S12" s="143">
        <v>0.1883</v>
      </c>
      <c r="T12" s="24">
        <f t="shared" ref="T12:T14" si="57">M12*R12</f>
        <v>2300.9139999999998</v>
      </c>
      <c r="U12" s="25">
        <v>0.19900000000000001</v>
      </c>
      <c r="V12" s="24">
        <f t="shared" ref="V12:V14" si="58">M12*U12</f>
        <v>2973.259</v>
      </c>
      <c r="W12" s="15">
        <v>0.50800000000000001</v>
      </c>
      <c r="X12" s="24">
        <f t="shared" ref="X12:X14" si="59">M12*W12</f>
        <v>7590.0280000000002</v>
      </c>
      <c r="Y12" s="15">
        <v>0.4</v>
      </c>
      <c r="Z12" s="24">
        <f t="shared" ref="Z12:Z14" si="60">Y12*M12</f>
        <v>5976.4000000000005</v>
      </c>
      <c r="AA12" s="145">
        <v>2.47E-3</v>
      </c>
      <c r="AB12" s="18">
        <f t="shared" ref="AB12:AB15" si="61">M12*AA12</f>
        <v>36.904269999999997</v>
      </c>
      <c r="AC12" s="16">
        <v>2.3999999999999998E-3</v>
      </c>
      <c r="AD12" s="17">
        <f t="shared" ref="AD12:AD14" si="62">M12*AC12</f>
        <v>35.858399999999996</v>
      </c>
      <c r="AE12" s="26">
        <f>IF(M12&gt;0,(AG12+AP12)/M12,0)</f>
        <v>2.4513728398366909E-3</v>
      </c>
      <c r="AF12" s="16">
        <v>2.5999999999999998E-4</v>
      </c>
      <c r="AG12" s="23">
        <f t="shared" ref="AG12:AG14" si="63">AF12*M12</f>
        <v>3.8846599999999998</v>
      </c>
      <c r="AH12" s="114">
        <v>0.20930000000000001</v>
      </c>
      <c r="AI12" s="29">
        <f t="shared" ref="AI12:AI14" si="64">AL12*(1-AM12)*AH12</f>
        <v>31.092352200000004</v>
      </c>
      <c r="AJ12" s="27">
        <f t="shared" ref="AJ12:AJ14" si="65">IF(AND(AH12&gt;0,AF12&gt;0,AC12&gt;0),((AC12-AF12)*AH12)/((AH12-AF12)*AC12),0)</f>
        <v>0.89277570480928703</v>
      </c>
      <c r="AK12" s="59">
        <f t="shared" si="6"/>
        <v>0.89499278177486474</v>
      </c>
      <c r="AL12" s="11">
        <v>162</v>
      </c>
      <c r="AM12" s="13">
        <v>8.3000000000000004E-2</v>
      </c>
      <c r="AN12" s="14">
        <v>0.22040000000000001</v>
      </c>
      <c r="AO12" s="130">
        <v>0.2233</v>
      </c>
      <c r="AP12" s="29">
        <f>AL12*(1-AM12)*AN12</f>
        <v>32.7413016</v>
      </c>
      <c r="AQ12" s="131">
        <f t="shared" ref="AQ12" si="66">AL12*(1-AM12)*AO12</f>
        <v>33.172108199999997</v>
      </c>
      <c r="AR12" s="18">
        <v>1.55</v>
      </c>
      <c r="AS12" s="18"/>
      <c r="AT12" s="98">
        <f>AT10+AL12-AS12</f>
        <v>2193.92</v>
      </c>
      <c r="AU12" s="99"/>
      <c r="AV12" s="11"/>
      <c r="AW12" s="30"/>
      <c r="AX12" s="19"/>
      <c r="AY12" s="19"/>
      <c r="AZ12" s="19"/>
      <c r="BA12" s="19"/>
    </row>
    <row r="13" spans="1:53" s="31" customFormat="1" ht="12.75" x14ac:dyDescent="0.2">
      <c r="A13" s="183"/>
      <c r="B13" s="32">
        <v>2</v>
      </c>
      <c r="C13" s="10" t="s">
        <v>50</v>
      </c>
      <c r="D13" s="33">
        <v>20300</v>
      </c>
      <c r="E13" s="33">
        <v>3</v>
      </c>
      <c r="F13" s="33">
        <v>17555</v>
      </c>
      <c r="G13" s="34">
        <v>0.6</v>
      </c>
      <c r="H13" s="34">
        <v>9.1999999999999993</v>
      </c>
      <c r="I13" s="33">
        <v>17177</v>
      </c>
      <c r="J13" s="34">
        <v>2</v>
      </c>
      <c r="K13" s="33">
        <v>15996</v>
      </c>
      <c r="L13" s="35">
        <v>5.2999999999999999E-2</v>
      </c>
      <c r="M13" s="36">
        <f>ROUND(K13*(1-L13),0)</f>
        <v>15148</v>
      </c>
      <c r="N13" s="37">
        <v>0.67100000000000004</v>
      </c>
      <c r="O13" s="24">
        <f t="shared" si="55"/>
        <v>10164.308000000001</v>
      </c>
      <c r="P13" s="35">
        <v>0.26700000000000002</v>
      </c>
      <c r="Q13" s="24">
        <f t="shared" si="56"/>
        <v>4044.5160000000001</v>
      </c>
      <c r="R13" s="38">
        <v>6.2E-2</v>
      </c>
      <c r="S13" s="134">
        <v>0.18590000000000001</v>
      </c>
      <c r="T13" s="24">
        <f t="shared" si="57"/>
        <v>939.17600000000004</v>
      </c>
      <c r="U13" s="27">
        <v>0.21099999999999999</v>
      </c>
      <c r="V13" s="24">
        <f t="shared" si="58"/>
        <v>3196.2280000000001</v>
      </c>
      <c r="W13" s="38">
        <v>0.503</v>
      </c>
      <c r="X13" s="24">
        <f t="shared" si="59"/>
        <v>7619.4440000000004</v>
      </c>
      <c r="Y13" s="38">
        <v>0.4</v>
      </c>
      <c r="Z13" s="24">
        <f t="shared" si="60"/>
        <v>6059.2000000000007</v>
      </c>
      <c r="AA13" s="146"/>
      <c r="AB13" s="18">
        <f t="shared" si="61"/>
        <v>0</v>
      </c>
      <c r="AC13" s="39">
        <v>2.4499999999999999E-3</v>
      </c>
      <c r="AD13" s="17">
        <f t="shared" si="62"/>
        <v>37.1126</v>
      </c>
      <c r="AE13" s="26">
        <f>IF(M13&gt;0,(AG13+AP13)/M13,0)</f>
        <v>2.6098444151043038E-3</v>
      </c>
      <c r="AF13" s="39">
        <v>2.5999999999999998E-4</v>
      </c>
      <c r="AG13" s="36">
        <f t="shared" si="63"/>
        <v>3.9384799999999998</v>
      </c>
      <c r="AH13" s="27">
        <v>0.2175</v>
      </c>
      <c r="AI13" s="40">
        <f t="shared" si="64"/>
        <v>35.579084999999999</v>
      </c>
      <c r="AJ13" s="27">
        <f t="shared" si="65"/>
        <v>0.89494737316764317</v>
      </c>
      <c r="AK13" s="28">
        <f t="shared" si="6"/>
        <v>0.90145430847263552</v>
      </c>
      <c r="AL13" s="33">
        <v>178</v>
      </c>
      <c r="AM13" s="35">
        <v>8.1000000000000003E-2</v>
      </c>
      <c r="AN13" s="37">
        <v>0.21759999999999999</v>
      </c>
      <c r="AO13" s="132"/>
      <c r="AP13" s="40">
        <f>AL13*(1-AM13)*AN13</f>
        <v>35.595443199999998</v>
      </c>
      <c r="AQ13" s="133">
        <f t="shared" si="21"/>
        <v>0</v>
      </c>
      <c r="AR13" s="41">
        <v>1.55</v>
      </c>
      <c r="AS13" s="41"/>
      <c r="AT13" s="110">
        <f>AT12+AL13-AS13</f>
        <v>2371.92</v>
      </c>
      <c r="AU13" s="101"/>
      <c r="AV13" s="42"/>
      <c r="AW13" s="43"/>
      <c r="AX13" s="44"/>
      <c r="AY13" s="44"/>
      <c r="AZ13" s="44"/>
      <c r="BA13" s="44"/>
    </row>
    <row r="14" spans="1:53" s="31" customFormat="1" ht="12.75" x14ac:dyDescent="0.2">
      <c r="A14" s="183"/>
      <c r="B14" s="32">
        <v>3</v>
      </c>
      <c r="C14" s="45" t="s">
        <v>52</v>
      </c>
      <c r="D14" s="42">
        <v>17879</v>
      </c>
      <c r="E14" s="42">
        <v>1</v>
      </c>
      <c r="F14" s="42">
        <v>18694</v>
      </c>
      <c r="G14" s="36">
        <v>0.5</v>
      </c>
      <c r="H14" s="36">
        <v>7.2</v>
      </c>
      <c r="I14" s="42">
        <v>18039</v>
      </c>
      <c r="J14" s="36">
        <v>1.6</v>
      </c>
      <c r="K14" s="42">
        <v>15758</v>
      </c>
      <c r="L14" s="38">
        <v>5.8000000000000003E-2</v>
      </c>
      <c r="M14" s="36">
        <f>ROUND(K14*(1-L14),0)</f>
        <v>14844</v>
      </c>
      <c r="N14" s="27">
        <v>0.65</v>
      </c>
      <c r="O14" s="24">
        <f t="shared" si="55"/>
        <v>9648.6</v>
      </c>
      <c r="P14" s="38">
        <v>0.28499999999999998</v>
      </c>
      <c r="Q14" s="24">
        <f t="shared" si="56"/>
        <v>4230.54</v>
      </c>
      <c r="R14" s="38">
        <v>6.5000000000000002E-2</v>
      </c>
      <c r="S14" s="134">
        <v>0.1802</v>
      </c>
      <c r="T14" s="24">
        <f t="shared" si="57"/>
        <v>964.86</v>
      </c>
      <c r="U14" s="27"/>
      <c r="V14" s="24">
        <f t="shared" si="58"/>
        <v>0</v>
      </c>
      <c r="W14" s="38"/>
      <c r="X14" s="24">
        <f t="shared" si="59"/>
        <v>0</v>
      </c>
      <c r="Y14" s="38">
        <v>0.41</v>
      </c>
      <c r="Z14" s="24">
        <f t="shared" si="60"/>
        <v>6086.04</v>
      </c>
      <c r="AA14" s="147"/>
      <c r="AB14" s="148">
        <f t="shared" si="61"/>
        <v>0</v>
      </c>
      <c r="AC14" s="46">
        <v>2.4099999999999998E-3</v>
      </c>
      <c r="AD14" s="17">
        <f t="shared" si="62"/>
        <v>35.774039999999999</v>
      </c>
      <c r="AE14" s="26">
        <f>IF(M14&gt;0,(AG14+AP14)/M14,0)</f>
        <v>2.7E-4</v>
      </c>
      <c r="AF14" s="46">
        <v>2.7E-4</v>
      </c>
      <c r="AG14" s="36">
        <f t="shared" si="63"/>
        <v>4.0078800000000001</v>
      </c>
      <c r="AH14" s="27">
        <v>0.21049999999999999</v>
      </c>
      <c r="AI14" s="40">
        <f t="shared" si="64"/>
        <v>34.171728000000002</v>
      </c>
      <c r="AJ14" s="27">
        <f t="shared" si="65"/>
        <v>0.88910722755140936</v>
      </c>
      <c r="AK14" s="28">
        <f t="shared" si="6"/>
        <v>0</v>
      </c>
      <c r="AL14" s="42">
        <v>178</v>
      </c>
      <c r="AM14" s="38">
        <v>8.7999999999999995E-2</v>
      </c>
      <c r="AN14" s="27"/>
      <c r="AO14" s="134"/>
      <c r="AP14" s="40">
        <f>AL14*(1-AM14)*AN14</f>
        <v>0</v>
      </c>
      <c r="AQ14" s="135">
        <f t="shared" si="21"/>
        <v>0</v>
      </c>
      <c r="AR14" s="17">
        <v>1.55</v>
      </c>
      <c r="AS14" s="17"/>
      <c r="AT14" s="110">
        <f>AT13+AL14-AS14</f>
        <v>2549.92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50179</v>
      </c>
      <c r="E15" s="50"/>
      <c r="F15" s="50">
        <f t="shared" ref="F15" si="68">SUM(F12:F14)</f>
        <v>50455</v>
      </c>
      <c r="G15" s="51"/>
      <c r="H15" s="51"/>
      <c r="I15" s="50">
        <f t="shared" ref="I15:K15" si="69">SUM(I12:I14)</f>
        <v>48802</v>
      </c>
      <c r="J15" s="51"/>
      <c r="K15" s="50">
        <f t="shared" si="69"/>
        <v>47632</v>
      </c>
      <c r="L15" s="20">
        <f t="shared" ref="L15" si="70">IF(K15&gt;0,(K12*L12+K13*L13+K14*L14)/K15,0)</f>
        <v>5.6654224051058112E-2</v>
      </c>
      <c r="M15" s="51">
        <f t="shared" ref="M15" si="71">M12+M13+M14</f>
        <v>44933</v>
      </c>
      <c r="N15" s="52">
        <f t="shared" ref="N15" si="72">IF(M15&gt;0,O15/M15,0)</f>
        <v>0.63214080964992325</v>
      </c>
      <c r="O15" s="53">
        <f t="shared" ref="O15" si="73">O12+O13+O14</f>
        <v>28403.983</v>
      </c>
      <c r="P15" s="20">
        <f t="shared" ref="P15" si="74">IF(M15&gt;0,Q15/M15,0)</f>
        <v>0.27427652282286957</v>
      </c>
      <c r="Q15" s="53">
        <f t="shared" ref="Q15" si="75">Q12+Q13+Q14</f>
        <v>12324.066999999999</v>
      </c>
      <c r="R15" s="20">
        <f t="shared" ref="R15" si="76">IF(M15&gt;0,T15/M15,0)</f>
        <v>9.3582667527207175E-2</v>
      </c>
      <c r="S15" s="136"/>
      <c r="T15" s="53">
        <f t="shared" ref="T15" si="77">T12+T13+T14</f>
        <v>4204.95</v>
      </c>
      <c r="U15" s="20">
        <f t="shared" ref="U15" si="78">IF(M15&gt;0,V15/M15,0)</f>
        <v>0.1373041417221196</v>
      </c>
      <c r="V15" s="53">
        <f t="shared" ref="V15" si="79">V12+V13+V14</f>
        <v>6169.4870000000001</v>
      </c>
      <c r="W15" s="20">
        <f t="shared" ref="W15" si="80">IF(M15&gt;0,X15/M15,0)</f>
        <v>0.33849224400774491</v>
      </c>
      <c r="X15" s="53">
        <f t="shared" ref="X15" si="81">X12+X13+X14</f>
        <v>15209.472000000002</v>
      </c>
      <c r="Y15" s="20">
        <f t="shared" ref="Y15" si="82">IF(M15&gt;0,Z15/M15,0)</f>
        <v>0.40330358533817023</v>
      </c>
      <c r="Z15" s="53">
        <f t="shared" ref="Z15" si="83">Z12+Z13+Z14</f>
        <v>18121.640000000003</v>
      </c>
      <c r="AA15" s="152">
        <f>IF(M15&gt;0,AB15/M15,0)</f>
        <v>8.2131773974584369E-4</v>
      </c>
      <c r="AB15" s="55">
        <f t="shared" ref="AB15" si="84">SUM(AB12:AB14)</f>
        <v>36.904269999999997</v>
      </c>
      <c r="AC15" s="54">
        <f t="shared" ref="AC15" si="85">IF(M15&gt;0,AD15/M15,0)</f>
        <v>2.420159793470278E-3</v>
      </c>
      <c r="AD15" s="55">
        <f t="shared" ref="AD15" si="86">SUM(AD12:AD14)</f>
        <v>108.74504</v>
      </c>
      <c r="AE15" s="54">
        <f t="shared" ref="AE15" si="87">IF(M15&gt;0,(AE12*M12+AE13*M13+AE14*M14)/M15,0)</f>
        <v>1.7841623038746576E-3</v>
      </c>
      <c r="AF15" s="54">
        <f t="shared" ref="AF15" si="88">IF(K15&gt;0,(K12*AF12+K13*AF13+K14*AF14)/K15,0)</f>
        <v>2.6330828014779978E-4</v>
      </c>
      <c r="AG15" s="51">
        <f t="shared" ref="AG15" si="89">SUM(AG12:AG14)</f>
        <v>11.831019999999999</v>
      </c>
      <c r="AH15" s="52">
        <f t="shared" ref="AH15" si="90">IF(K15&gt;0,(K12*AH12+K13*AH13+K14*AH14)/K15,0)</f>
        <v>0.21245075579442393</v>
      </c>
      <c r="AI15" s="57">
        <f t="shared" ref="AI15" si="91">SUM(AI12:AI14)</f>
        <v>100.8431652</v>
      </c>
      <c r="AJ15" s="52">
        <f t="shared" ref="AJ15" si="92">IF(AND(AD15&gt;0),((AD12*AJ12+AD13*AJ13+AD14*AJ14)/AD15),0)</f>
        <v>0.89231002846169372</v>
      </c>
      <c r="AK15" s="56">
        <f t="shared" si="6"/>
        <v>0.85395345861968397</v>
      </c>
      <c r="AL15" s="50">
        <f t="shared" ref="AL15" si="93">SUM(AL12:AL14)</f>
        <v>518</v>
      </c>
      <c r="AM15" s="20">
        <f t="shared" ref="AM15" si="94">IF(AL15&gt;0,(AM12*AL12+AM13*AL13+AM14*AL14)/AL15,0)</f>
        <v>8.403088803088804E-2</v>
      </c>
      <c r="AN15" s="52">
        <f>IF(K15&gt;0,(AN12*K12+AN13*K13+AN14*K14)/K15,0)</f>
        <v>0.14654519650655021</v>
      </c>
      <c r="AO15" s="136">
        <f>IF(K15&gt;0,(AO12*K12+AO13*K13+AO14*K14)/K15,0)</f>
        <v>7.4436458683238158E-2</v>
      </c>
      <c r="AP15" s="57">
        <f t="shared" ref="AP15" si="95">SUM(AP12:AP14)</f>
        <v>68.336744799999991</v>
      </c>
      <c r="AQ15" s="137">
        <f t="shared" si="52"/>
        <v>33.172108199999997</v>
      </c>
      <c r="AR15" s="55"/>
      <c r="AS15" s="55">
        <f t="shared" ref="AS15" si="96">SUM(AS12:AS14)</f>
        <v>0</v>
      </c>
      <c r="AT15" s="102"/>
      <c r="AU15" s="103">
        <f>AT14</f>
        <v>2549.92</v>
      </c>
      <c r="AV15" s="50">
        <f t="shared" ref="AV15" si="97">SUM(AV12:AV14)</f>
        <v>0</v>
      </c>
      <c r="AW15" s="58"/>
      <c r="AX15" s="57"/>
      <c r="AY15" s="57"/>
      <c r="AZ15" s="57"/>
      <c r="BA15" s="57"/>
    </row>
  </sheetData>
  <protectedRanges>
    <protectedRange sqref="Q1:Q3 V1:V3 X1:X3 Z1:Z3 AP1:AQ15 O1:O3 T1:T3 AG1:AG3 AK1:AK15 AD1:AE3 M1:M15" name="Range1_1_1_1_1_1_1_1_1"/>
    <protectedRange sqref="AH3:AJ3 AH7:AJ7 AI1:AJ2 AH4:AI6 AH11:AJ11 AH15:AJ15 AH8:AI10 AH12:AI14" name="Range1_1_1_1_1_1_1"/>
    <protectedRange sqref="AJ4:AJ6 AJ8:AJ10 AJ12:AJ14" name="Range1_1_1_1"/>
    <protectedRange sqref="AD7:AE7 AD4:AD6 AD11:AE11 AD8:AD10 AD15:AE15 AD12:AD14" name="Range1_1_1_1_1_2_2_1"/>
    <protectedRange sqref="O4:O15" name="Range1_1_1_1_1_5_1_1"/>
    <protectedRange sqref="Q4:Q15" name="Range1_1_1_1_1_7_1_1"/>
    <protectedRange sqref="T4:T15" name="Range1_1_1_1_1_8_1_1"/>
    <protectedRange sqref="V4:V15" name="Range1_1_1_1_1_10_1_1"/>
    <protectedRange sqref="X4:X15" name="Range1_1_1_1_1_12_1_1"/>
    <protectedRange sqref="Z4:Z15" name="Range1_1_1_1_1_16_1_1"/>
    <protectedRange sqref="AG4:AG15" name="Range1_1_1_1_1_18_1_1"/>
    <protectedRange sqref="AE4:AE6" name="Range1_1_1_1_1_2_1_31_1_1"/>
    <protectedRange sqref="AE8:AE10" name="Range1_1_1_1_1_2_1_1_2_1_1"/>
    <protectedRange sqref="AE12:AE14" name="Range1_1_1_1_1_2_1_2_1_1_1"/>
    <protectedRange sqref="AA3:AB3" name="Range1_1_1_1_1_1_1_1_1_1_2"/>
    <protectedRange sqref="AB4:AB15" name="Range1_1_1_1_1_2_2_1_1_1"/>
    <protectedRange sqref="AB1" name="Range1_1_1_1_1_1_1_1_1_1_1_1"/>
  </protectedRanges>
  <mergeCells count="8">
    <mergeCell ref="A8:A11"/>
    <mergeCell ref="A12:A15"/>
    <mergeCell ref="A1:A2"/>
    <mergeCell ref="B1:B2"/>
    <mergeCell ref="C1:C2"/>
    <mergeCell ref="AX1:AY1"/>
    <mergeCell ref="AZ1:BA1"/>
    <mergeCell ref="A4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Юни</vt:lpstr>
      <vt:lpstr>Юли</vt:lpstr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2025-08-04T05:18:49Z</dcterms:modified>
</cp:coreProperties>
</file>