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harts/chart11.xml" ContentType="application/vnd.openxmlformats-officedocument.drawingml.chart+xml"/>
  <Override PartName="/xl/charts/style9.xml" ContentType="application/vnd.ms-office.chartstyle+xml"/>
  <Override PartName="/xl/charts/colors9.xml" ContentType="application/vnd.ms-office.chartcolorstyle+xml"/>
  <Override PartName="/xl/charts/chart12.xml" ContentType="application/vnd.openxmlformats-officedocument.drawingml.chart+xml"/>
  <Override PartName="/xl/charts/style10.xml" ContentType="application/vnd.ms-office.chartstyle+xml"/>
  <Override PartName="/xl/charts/colors10.xml" ContentType="application/vnd.ms-office.chartcolorstyle+xml"/>
  <Override PartName="/xl/charts/chart13.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Vardhan\Desktop\"/>
    </mc:Choice>
  </mc:AlternateContent>
  <xr:revisionPtr revIDLastSave="0" documentId="13_ncr:1_{D6D2D4C6-6E6C-4083-9125-B0DF792D9D8D}" xr6:coauthVersionLast="45" xr6:coauthVersionMax="45" xr10:uidLastSave="{00000000-0000-0000-0000-000000000000}"/>
  <bookViews>
    <workbookView xWindow="-120" yWindow="-120" windowWidth="29040" windowHeight="15840" activeTab="1" xr2:uid="{4799985D-FF77-4B1B-9930-A9834B25663C}"/>
  </bookViews>
  <sheets>
    <sheet name="measure of central tendency" sheetId="1" r:id="rId1"/>
    <sheet name="measure of dispersion" sheetId="2" r:id="rId2"/>
    <sheet name="Measure of Skewness and Kurto" sheetId="4" r:id="rId3"/>
    <sheet name="Percentile and Quartiles" sheetId="5" r:id="rId4"/>
    <sheet name="Correlation and Covariance" sheetId="6" r:id="rId5"/>
    <sheet name="discrete and continuous random " sheetId="7" r:id="rId6"/>
    <sheet name="Discrete Distribution and Cont" sheetId="8" r:id="rId7"/>
    <sheet name="Confidence Interval and Hypot" sheetId="3"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61" i="8" l="1"/>
  <c r="C47" i="8"/>
  <c r="C29" i="8"/>
  <c r="G14" i="8"/>
  <c r="G6" i="8"/>
  <c r="F77" i="7"/>
  <c r="G69" i="7"/>
  <c r="G59" i="7"/>
  <c r="F51" i="7"/>
  <c r="F43" i="7"/>
  <c r="E33" i="7"/>
  <c r="E26" i="7"/>
  <c r="E21" i="7"/>
  <c r="E20" i="7"/>
  <c r="E19" i="7"/>
  <c r="E18" i="7"/>
  <c r="E11" i="7"/>
  <c r="E4" i="7"/>
  <c r="I45" i="6"/>
  <c r="I22" i="6"/>
  <c r="J5" i="6"/>
  <c r="G452" i="5" l="1"/>
  <c r="G451" i="5"/>
  <c r="G450" i="5"/>
  <c r="G448" i="5"/>
  <c r="G447" i="5"/>
  <c r="G446" i="5"/>
  <c r="G330" i="5"/>
  <c r="G329" i="5"/>
  <c r="G328" i="5"/>
  <c r="G326" i="5"/>
  <c r="G325" i="5"/>
  <c r="G324" i="5"/>
  <c r="G217" i="5"/>
  <c r="G216" i="5"/>
  <c r="G215" i="5"/>
  <c r="G213" i="5"/>
  <c r="G212" i="5"/>
  <c r="G211" i="5"/>
  <c r="G114" i="5"/>
  <c r="G113" i="5"/>
  <c r="G112" i="5"/>
  <c r="G110" i="5"/>
  <c r="G109" i="5"/>
  <c r="G108" i="5"/>
  <c r="H12" i="5"/>
  <c r="H6" i="5"/>
  <c r="H11" i="5"/>
  <c r="H10" i="5"/>
  <c r="H9" i="5"/>
  <c r="H5" i="5"/>
  <c r="H4" i="5"/>
  <c r="F368" i="4"/>
  <c r="F366" i="4"/>
  <c r="F264" i="4"/>
  <c r="F262" i="4"/>
  <c r="F161" i="4"/>
  <c r="F159" i="4"/>
  <c r="F61" i="4"/>
  <c r="F59" i="4"/>
  <c r="F7" i="4"/>
  <c r="F5" i="4"/>
  <c r="FB26" i="2"/>
  <c r="FB25" i="2"/>
  <c r="FB24" i="2"/>
  <c r="FB21" i="2"/>
  <c r="FB20" i="2"/>
  <c r="FB19" i="2"/>
  <c r="EK28" i="2"/>
  <c r="EI7" i="2"/>
  <c r="EI6" i="2"/>
  <c r="DU24" i="2"/>
  <c r="DR7" i="2"/>
  <c r="DR6" i="2"/>
  <c r="DD23" i="2"/>
  <c r="DA8" i="2"/>
  <c r="DA7" i="2"/>
  <c r="Y41" i="3" l="1"/>
  <c r="P13" i="3" l="1"/>
  <c r="N10" i="3"/>
  <c r="O11" i="3" s="1"/>
  <c r="F14" i="3"/>
  <c r="E15" i="3" s="1"/>
  <c r="E13" i="3"/>
  <c r="N15" i="3" l="1"/>
  <c r="E23" i="3"/>
  <c r="E20" i="3"/>
  <c r="N23" i="3" l="1"/>
  <c r="N20" i="3"/>
  <c r="CK19" i="2" l="1"/>
  <c r="CK18" i="2"/>
  <c r="BW38" i="2"/>
  <c r="BU37" i="2"/>
  <c r="BU36" i="2"/>
  <c r="BY32" i="2"/>
  <c r="BT25" i="2"/>
  <c r="BU4" i="2"/>
  <c r="BU3" i="2"/>
  <c r="BI29" i="2" l="1"/>
  <c r="BI27" i="2"/>
  <c r="BJ25" i="2"/>
  <c r="BF5" i="2"/>
  <c r="BF4" i="2"/>
  <c r="AV35" i="2" l="1"/>
  <c r="AV34" i="2"/>
  <c r="AV33" i="2"/>
  <c r="AV32" i="2"/>
  <c r="AV31" i="2"/>
  <c r="AV28" i="2"/>
  <c r="AV27" i="2"/>
  <c r="AV26" i="2"/>
  <c r="AV25" i="2"/>
  <c r="AV24" i="2"/>
  <c r="AV21" i="2"/>
  <c r="AV20" i="2"/>
  <c r="AV19" i="2"/>
  <c r="AV18" i="2"/>
  <c r="AV17" i="2"/>
  <c r="AR8" i="2"/>
  <c r="AQ6" i="2"/>
  <c r="AO4" i="2"/>
  <c r="AE6" i="2"/>
  <c r="AE4" i="2"/>
  <c r="W19" i="2"/>
  <c r="W17" i="2"/>
  <c r="R8" i="2"/>
  <c r="Q6" i="2"/>
  <c r="Q4" i="2"/>
  <c r="F57" i="2"/>
  <c r="E55" i="2"/>
  <c r="E53" i="2"/>
  <c r="H18" i="2"/>
  <c r="G16" i="2"/>
  <c r="G14" i="2"/>
  <c r="U8" i="1"/>
  <c r="T6" i="1"/>
  <c r="R4" i="1"/>
  <c r="I42" i="1"/>
  <c r="H40" i="1"/>
  <c r="F38" i="1"/>
  <c r="G13" i="1"/>
  <c r="G11" i="1"/>
  <c r="E9" i="1"/>
</calcChain>
</file>

<file path=xl/sharedStrings.xml><?xml version="1.0" encoding="utf-8"?>
<sst xmlns="http://schemas.openxmlformats.org/spreadsheetml/2006/main" count="607" uniqueCount="352">
  <si>
    <t xml:space="preserve">Week </t>
  </si>
  <si>
    <t>Units</t>
  </si>
  <si>
    <t>1)</t>
  </si>
  <si>
    <t>2)</t>
  </si>
  <si>
    <t>past 20 customers</t>
  </si>
  <si>
    <t>Time</t>
  </si>
  <si>
    <t>3)</t>
  </si>
  <si>
    <t>customers</t>
  </si>
  <si>
    <t xml:space="preserve"> </t>
  </si>
  <si>
    <t>days</t>
  </si>
  <si>
    <t>Days</t>
  </si>
  <si>
    <t>Sales</t>
  </si>
  <si>
    <t>Shipments</t>
  </si>
  <si>
    <t>Time(In days)</t>
  </si>
  <si>
    <t>4)</t>
  </si>
  <si>
    <t>Months</t>
  </si>
  <si>
    <t>Revenue</t>
  </si>
  <si>
    <t xml:space="preserve">Average weekly sales = </t>
  </si>
  <si>
    <t xml:space="preserve">the typical or central sales value for the product = </t>
  </si>
  <si>
    <t xml:space="preserve">recurring or most frequently occurring sales figures = </t>
  </si>
  <si>
    <t xml:space="preserve">the average waiting time for customers = </t>
  </si>
  <si>
    <t xml:space="preserve">the typical or central waiting time experienced by customers = </t>
  </si>
  <si>
    <t>any recurring or most frequently occurring waiting times for customers =</t>
  </si>
  <si>
    <t xml:space="preserve">average rental duration for customers = </t>
  </si>
  <si>
    <t xml:space="preserve">the typical or central rental duration experienced by customers = </t>
  </si>
  <si>
    <t xml:space="preserve">recurring or most frequently occurring rental durations for customers = </t>
  </si>
  <si>
    <t xml:space="preserve"> range of the production output for the machine = </t>
  </si>
  <si>
    <t xml:space="preserve">the variance of the production output for the machine = </t>
  </si>
  <si>
    <t xml:space="preserve">the standard deviation of the production output for the machine = </t>
  </si>
  <si>
    <t xml:space="preserve">the range of the daily sales = </t>
  </si>
  <si>
    <t xml:space="preserve">the variance of the daily sales = </t>
  </si>
  <si>
    <t xml:space="preserve">standard deviation of the daily sales = </t>
  </si>
  <si>
    <t xml:space="preserve">the range of the delivery times = </t>
  </si>
  <si>
    <t xml:space="preserve">the variance of the delivery times = </t>
  </si>
  <si>
    <t xml:space="preserve">the standard deviation of the delivery times = </t>
  </si>
  <si>
    <t xml:space="preserve">Measure of Central Tendency = </t>
  </si>
  <si>
    <t xml:space="preserve">Measure of Dispersion = </t>
  </si>
  <si>
    <t>5)</t>
  </si>
  <si>
    <t>rate</t>
  </si>
  <si>
    <t>6)</t>
  </si>
  <si>
    <t xml:space="preserve">the average wait time for customers = </t>
  </si>
  <si>
    <t xml:space="preserve">the range of wait times for customers at the call center = </t>
  </si>
  <si>
    <t xml:space="preserve">the standard deviation of the wait times for customers at the call center = </t>
  </si>
  <si>
    <t>7)</t>
  </si>
  <si>
    <t>Model A</t>
  </si>
  <si>
    <t>Model B</t>
  </si>
  <si>
    <t>Model C</t>
  </si>
  <si>
    <t>Model D</t>
  </si>
  <si>
    <t>Model E</t>
  </si>
  <si>
    <t xml:space="preserve">The average fuel efficiency for each vehicle mode </t>
  </si>
  <si>
    <t>The range of fuel efficiency for each vehicle model</t>
  </si>
  <si>
    <t>The variance of the fuel efficiency for each vehicle model</t>
  </si>
  <si>
    <t>8)</t>
  </si>
  <si>
    <t>Employees</t>
  </si>
  <si>
    <t>Age</t>
  </si>
  <si>
    <t>max</t>
  </si>
  <si>
    <t>min</t>
  </si>
  <si>
    <t>class limit</t>
  </si>
  <si>
    <t>25-30</t>
  </si>
  <si>
    <t>31-35</t>
  </si>
  <si>
    <t>36-40</t>
  </si>
  <si>
    <t>41-45</t>
  </si>
  <si>
    <t>Bins</t>
  </si>
  <si>
    <t>Bin</t>
  </si>
  <si>
    <t>More</t>
  </si>
  <si>
    <t>Frequency</t>
  </si>
  <si>
    <t>Frequency distribution table for the ages of the employees</t>
  </si>
  <si>
    <t xml:space="preserve">The most common age among the employees = </t>
  </si>
  <si>
    <t xml:space="preserve">the median age of the employees = </t>
  </si>
  <si>
    <t xml:space="preserve">the range of ages among the employees = </t>
  </si>
  <si>
    <t>9)</t>
  </si>
  <si>
    <t>amounts</t>
  </si>
  <si>
    <t>28-38</t>
  </si>
  <si>
    <t>39-49</t>
  </si>
  <si>
    <t>50-60</t>
  </si>
  <si>
    <t>61-73</t>
  </si>
  <si>
    <t>Amounts limit</t>
  </si>
  <si>
    <t>Frequency distribution table for the purchase amounts =</t>
  </si>
  <si>
    <t xml:space="preserve">The median purchase amount among the customers = </t>
  </si>
  <si>
    <t xml:space="preserve">The most common purchase amount among the customers = </t>
  </si>
  <si>
    <t xml:space="preserve">The interquartile range of the purchase amounts = </t>
  </si>
  <si>
    <t>Q1</t>
  </si>
  <si>
    <t>Q3</t>
  </si>
  <si>
    <t>Interquartile purchsase amounts</t>
  </si>
  <si>
    <t>10)</t>
  </si>
  <si>
    <t>Defect Type</t>
  </si>
  <si>
    <t>A</t>
  </si>
  <si>
    <t>B</t>
  </si>
  <si>
    <t>C</t>
  </si>
  <si>
    <t>D</t>
  </si>
  <si>
    <t>E</t>
  </si>
  <si>
    <t>F</t>
  </si>
  <si>
    <t>G</t>
  </si>
  <si>
    <t>Bar Char</t>
  </si>
  <si>
    <t>defect type E has the highest frequency</t>
  </si>
  <si>
    <t>a)</t>
  </si>
  <si>
    <t>b)</t>
  </si>
  <si>
    <t>c)</t>
  </si>
  <si>
    <t>d)</t>
  </si>
  <si>
    <t>Bin class</t>
  </si>
  <si>
    <t>10 to 20</t>
  </si>
  <si>
    <t>20 to 30</t>
  </si>
  <si>
    <t>30 to 40</t>
  </si>
  <si>
    <t>40 to 50</t>
  </si>
  <si>
    <t>Limits</t>
  </si>
  <si>
    <t xml:space="preserve">Sample size (n) = </t>
  </si>
  <si>
    <t xml:space="preserve">Sample mean (x̄) = </t>
  </si>
  <si>
    <t xml:space="preserve">Sample standard deviation (s) = </t>
  </si>
  <si>
    <t xml:space="preserve">Confidence level = </t>
  </si>
  <si>
    <t>DATA,</t>
  </si>
  <si>
    <t xml:space="preserve">Z = </t>
  </si>
  <si>
    <t>(confidence level is 95%)</t>
  </si>
  <si>
    <t>Now,</t>
  </si>
  <si>
    <t xml:space="preserve">The Standard error of mean = </t>
  </si>
  <si>
    <t xml:space="preserve">The critical valuue of t-distibuution = </t>
  </si>
  <si>
    <t xml:space="preserve">df = </t>
  </si>
  <si>
    <t xml:space="preserve">The margin of error  = </t>
  </si>
  <si>
    <t>for the lower bound will be  = Sample mean (x̄) - The margin of error</t>
  </si>
  <si>
    <t>for the upper bound will be =  Sample mean (x̄) + The margin of error</t>
  </si>
  <si>
    <t>=</t>
  </si>
  <si>
    <t xml:space="preserve">Number of successes (x) = </t>
  </si>
  <si>
    <t xml:space="preserve">The sample proportion = </t>
  </si>
  <si>
    <t xml:space="preserve">The standard error of th proprotion = </t>
  </si>
  <si>
    <t xml:space="preserve">The critical value for a normal distribution = </t>
  </si>
  <si>
    <t xml:space="preserve">The margin of error = </t>
  </si>
  <si>
    <t>The confidence interval are,</t>
  </si>
  <si>
    <t xml:space="preserve">for the lower bound will be = The sample proportion - The margin of error </t>
  </si>
  <si>
    <t>for the upper bound will be = The sample proportion + The margin of error</t>
  </si>
  <si>
    <t>Confidence Interval Problems</t>
  </si>
  <si>
    <t>Hypothesis Testing Problems:</t>
  </si>
  <si>
    <t>The mean test scores of students taught using the new method are equal to the mean test scores of students taught using the traditional method.</t>
  </si>
  <si>
    <t xml:space="preserve">Null Hypothesis (H0) = </t>
  </si>
  <si>
    <t>The mean test scores of students taught using the new method are different from the mean test scores of students taught using the traditional method.</t>
  </si>
  <si>
    <t xml:space="preserve">Alternative Hypothesis (Ha) = </t>
  </si>
  <si>
    <t>Null Hypothesis (H0) = The population mean weight of the product is equal to 500 grams.</t>
  </si>
  <si>
    <t>Alternative Hypothesis (Ha) =  The population mean weight of the product is not equal to 500.</t>
  </si>
  <si>
    <t xml:space="preserve">Population mean (μ) = </t>
  </si>
  <si>
    <t>df =</t>
  </si>
  <si>
    <t xml:space="preserve">The test statistic = </t>
  </si>
  <si>
    <t xml:space="preserve">t value = </t>
  </si>
  <si>
    <t>(0.019&lt;0.05)</t>
  </si>
  <si>
    <t>The probability is less than 0.05, we reject the null hypothesis.</t>
  </si>
  <si>
    <t>11)</t>
  </si>
  <si>
    <t>Ratings</t>
  </si>
  <si>
    <t xml:space="preserve">a) </t>
  </si>
  <si>
    <t>For histogram, first we need to find bins, and for that we have to find max and min values to decide bin limit</t>
  </si>
  <si>
    <t>bin class</t>
  </si>
  <si>
    <t xml:space="preserve"> bins</t>
  </si>
  <si>
    <t>1 to 2</t>
  </si>
  <si>
    <t xml:space="preserve">2 to 3 </t>
  </si>
  <si>
    <t xml:space="preserve">3 to 4 </t>
  </si>
  <si>
    <t>4 to 5</t>
  </si>
  <si>
    <t xml:space="preserve">the highest frequency among ratings = </t>
  </si>
  <si>
    <t>12)</t>
  </si>
  <si>
    <t>products</t>
  </si>
  <si>
    <t>For histogram</t>
  </si>
  <si>
    <t>bin limit</t>
  </si>
  <si>
    <t>25 to 30</t>
  </si>
  <si>
    <t>31 to 35</t>
  </si>
  <si>
    <t>36 to 40</t>
  </si>
  <si>
    <t>41 to 45</t>
  </si>
  <si>
    <t>46 to 50</t>
  </si>
  <si>
    <t xml:space="preserve">the average monthly sales figure = </t>
  </si>
  <si>
    <t>13)</t>
  </si>
  <si>
    <t>User requests</t>
  </si>
  <si>
    <t>Response Times</t>
  </si>
  <si>
    <t>118-122</t>
  </si>
  <si>
    <t>123-127</t>
  </si>
  <si>
    <t>128-132</t>
  </si>
  <si>
    <t>133-137</t>
  </si>
  <si>
    <t>138-142</t>
  </si>
  <si>
    <t>143-148</t>
  </si>
  <si>
    <t>Frequuency</t>
  </si>
  <si>
    <t xml:space="preserve">The median response time = </t>
  </si>
  <si>
    <t>14)</t>
  </si>
  <si>
    <t>Region 1</t>
  </si>
  <si>
    <t>Region 2</t>
  </si>
  <si>
    <t>Region 3</t>
  </si>
  <si>
    <t>Bar chart to compare the sales figures across the three regions</t>
  </si>
  <si>
    <t>The average sales figure for each region</t>
  </si>
  <si>
    <t>The range of sales figures in each region</t>
  </si>
  <si>
    <t>Returns</t>
  </si>
  <si>
    <t xml:space="preserve">Skewness = </t>
  </si>
  <si>
    <t>Kurtosis =</t>
  </si>
  <si>
    <t>- Skewness is approximately 0.054546</t>
  </si>
  <si>
    <t>- Kurtosis is approximately -1.30425</t>
  </si>
  <si>
    <t>Therefore, the interpretation is that the distribution of returns is relatively symmetric with lighter tails than a normal distribution.</t>
  </si>
  <si>
    <t>-The slight right skewness suggests that there might be a slightly higher frequency of positive returns compared to negative returns, although the distribution is close to symmetric.</t>
  </si>
  <si>
    <t>-This could imply that, on average, the portfolio tends to generate slightly more positive returns than negative returns.</t>
  </si>
  <si>
    <t>-The negative kurtosis indicates that the distribution has lighter tails compared to a normal distribution.</t>
  </si>
  <si>
    <t>-This suggests that extreme positive or negative returns are less likely to occur compared to a normal distribution.</t>
  </si>
  <si>
    <t>Incomes</t>
  </si>
  <si>
    <t xml:space="preserve"> -The skewness value of 0.224025 suggests a slight right skew in the distribution, indicating that the distribution may have a slightly longer tail on the right side compared to the left.</t>
  </si>
  <si>
    <t xml:space="preserve"> -The kurtosis value of -0.93121 indicates that the distribution has negative kurtosis, suggesting that it is platykurtic. This means that the distribution has lighter tails and a flatter peak compared to a normal distribution.</t>
  </si>
  <si>
    <t xml:space="preserve"> -This slight positive skewness implies some outliers or higher values on the right side, while the negative kurtosis suggests lighter tails and a flatter peak, indicating fewer extreme values.</t>
  </si>
  <si>
    <t xml:space="preserve"> -Overall, the distribution appears relatively symmetrical with lighter tails and a flatter peak, indicating less extreme values compared to a normal distribution.</t>
  </si>
  <si>
    <t xml:space="preserve">3) </t>
  </si>
  <si>
    <t xml:space="preserve"> -The skewness value of approximately -0.21091 suggests a slight left skew in the distribution of satisfaction ratings. This implies that most ratings are clustered towards the higher end of the scale, with a few lower ratings pulling the distribution slightly to the left.</t>
  </si>
  <si>
    <t xml:space="preserve"> -The kurtosis value of approximately -0.74526 indicates a platykurtic distribution, meaning it has lighter tails and is less peaked compared to a normal distribution.</t>
  </si>
  <si>
    <t xml:space="preserve"> -In summary, the satisfaction ratings distribution exhibits a slight left skewness and has lighter tails and less peakiness compared to a normal distribution.</t>
  </si>
  <si>
    <t>House Prices</t>
  </si>
  <si>
    <t xml:space="preserve"> -The skewness value of 0.209219 indicates a slight right skew in the distribution of returns, implying a longer tail on the right side and more concentration of data points on the left side.</t>
  </si>
  <si>
    <t xml:space="preserve"> -the negative kurtosis value of -1.03742 suggests a flatter or more platykurtic distribution compared to a normal distribution, indicating lighter tails.</t>
  </si>
  <si>
    <t xml:space="preserve"> -In summary, the positive skewness suggests some asymmetry towards higher returns, while the negative kurtosis implies fewer extreme values and a flatter distribution overall.</t>
  </si>
  <si>
    <t xml:space="preserve"> -Therefore, the distribution of returns exhibits slight right skewness and is relatively flat with lighter tails compared to a normal distribution.</t>
  </si>
  <si>
    <t>Waiting Times</t>
  </si>
  <si>
    <t xml:space="preserve">c) </t>
  </si>
  <si>
    <t xml:space="preserve"> -The provided skewness value of -0.33501 suggests a slight left skew in the distribution of returns, indicating a longer tail on the left side and more concentration of data points on the right side.</t>
  </si>
  <si>
    <t xml:space="preserve"> -the negative kurtosis value of -0.88101 indicates a flatter or more platykurtic distribution compared to a normal distribution, implying lighter tails.</t>
  </si>
  <si>
    <t xml:space="preserve"> -In summary, the negative skewness implies a slight asymmetry towards lower returns, while the negative kurtosis suggests fewer extreme values and a flatter distribution overall.</t>
  </si>
  <si>
    <t xml:space="preserve"> -Therefore, the distribution of returns exhibits slight left skewness and is relatively flat with lighter tails compared to a normal distribution.</t>
  </si>
  <si>
    <t>Salaries</t>
  </si>
  <si>
    <t xml:space="preserve">First quartile(Q1) = </t>
  </si>
  <si>
    <t xml:space="preserve">Median (Q2) = </t>
  </si>
  <si>
    <t xml:space="preserve">Third quartile (Q3) = </t>
  </si>
  <si>
    <t xml:space="preserve">10th percentile = </t>
  </si>
  <si>
    <t xml:space="preserve">25th percentile = </t>
  </si>
  <si>
    <t xml:space="preserve">75th percentile = </t>
  </si>
  <si>
    <t xml:space="preserve">90th percentile = </t>
  </si>
  <si>
    <t xml:space="preserve"> -The provided salary distribution data indicates positive skewness, with a predominant number of employees earning lower salaries, as demonstrated by the lower quartiles and percentiles.</t>
  </si>
  <si>
    <t xml:space="preserve"> -Conversely, fewer employees receive higher salaries. The considerable gap between the median and the third quartile suggests the presence of outliers with significantly higher salaries.</t>
  </si>
  <si>
    <t>Weights</t>
  </si>
  <si>
    <t xml:space="preserve">15th percentile = </t>
  </si>
  <si>
    <t xml:space="preserve">50th percentile = </t>
  </si>
  <si>
    <t xml:space="preserve">85th percentile = </t>
  </si>
  <si>
    <r>
      <t>First Quartile (Q1) = 143.75</t>
    </r>
    <r>
      <rPr>
        <sz val="11"/>
        <color rgb="FF000000"/>
        <rFont val="Calibri"/>
        <family val="2"/>
        <scheme val="minor"/>
      </rPr>
      <t>: This indicates that 25% of the individuals have weights below 143.75 kilograms</t>
    </r>
  </si>
  <si>
    <r>
      <t>Median (Q2) = 267.5</t>
    </r>
    <r>
      <rPr>
        <sz val="11"/>
        <color rgb="FF000000"/>
        <rFont val="Calibri"/>
        <family val="2"/>
        <scheme val="minor"/>
      </rPr>
      <t>: This is the value below which 50% of the individuals fall. It represents the middle value of the distribution</t>
    </r>
  </si>
  <si>
    <r>
      <t>Third Quartile (Q3) = 391.25</t>
    </r>
    <r>
      <rPr>
        <sz val="11"/>
        <color rgb="FF000000"/>
        <rFont val="Calibri"/>
        <family val="2"/>
        <scheme val="minor"/>
      </rPr>
      <t>: This indicates that 75% of the individuals have weights below 391.25 kilograms.</t>
    </r>
  </si>
  <si>
    <r>
      <t>15th Percentile = 94.55</t>
    </r>
    <r>
      <rPr>
        <sz val="11"/>
        <color rgb="FF000000"/>
        <rFont val="Calibri"/>
        <family val="2"/>
        <scheme val="minor"/>
      </rPr>
      <t>: This means that 15% of the individuals have weights below 94.55 kilograms.</t>
    </r>
  </si>
  <si>
    <r>
      <t>50th Percentile (Median) = 267.5</t>
    </r>
    <r>
      <rPr>
        <sz val="11"/>
        <color rgb="FF000000"/>
        <rFont val="Calibri"/>
        <family val="2"/>
        <scheme val="minor"/>
      </rPr>
      <t>: As mentioned earlier, this is the median weight, representing the middle value of the distribution</t>
    </r>
  </si>
  <si>
    <r>
      <t>85th Percentile = 440.75</t>
    </r>
    <r>
      <rPr>
        <sz val="11"/>
        <color rgb="FF000000"/>
        <rFont val="Calibri"/>
        <family val="2"/>
        <scheme val="minor"/>
      </rPr>
      <t>: This means that 85% of the individuals have weights below 440.75 kilograms.</t>
    </r>
  </si>
  <si>
    <t>-the quartiles and percentiles provide insights into the distribution of weights among the individuals. The median represents the central tendency, while the quartiles and percentiles give information about the spread of the data and the position of specific percentiles within the distribution.</t>
  </si>
  <si>
    <t>Purchase Amounts</t>
  </si>
  <si>
    <t xml:space="preserve">20th percentile = </t>
  </si>
  <si>
    <t xml:space="preserve">40th percentile = </t>
  </si>
  <si>
    <t>80th percentile =</t>
  </si>
  <si>
    <t xml:space="preserve"> -The first quartile (Q1) is $156.25, meaning that 25% of the customers spent $156.25 or less</t>
  </si>
  <si>
    <t xml:space="preserve"> -The median (Q2) is $292.5, indicating that 50% of the customers spent $292.5 or less</t>
  </si>
  <si>
    <t xml:space="preserve"> -The third quartile (Q3) is $428.75, showing that 75% of the customers spent $428.75 or less</t>
  </si>
  <si>
    <t xml:space="preserve"> -The 20th percentile is $129, indicating that 20% of the customers spent $129 or less</t>
  </si>
  <si>
    <t xml:space="preserve"> -The 40th percentile is $238, showing that 40% of the customers spent $238 or less</t>
  </si>
  <si>
    <t xml:space="preserve"> -The 80th percentile is $456, meaning that 80% of the customers spent $456 or less</t>
  </si>
  <si>
    <t>Interpretation:</t>
  </si>
  <si>
    <t xml:space="preserve"> -The quartiles and percentiles offer valuable insights into the spending patterns of customers. A higher median compared to the first quartile indicates that a considerable portion of customers spends above the average amount, while a lower third quartile suggests that a smaller proportion spends significantly more</t>
  </si>
  <si>
    <t xml:space="preserve"> -The fact that the 20th percentile is lower than the first quartile indicates that there is a substantial number of customers who spend relatively little. Additionally, the wide range between the first and third quartiles ($156.25 to $428.75) highlights variability in spending habits among customers.</t>
  </si>
  <si>
    <t xml:space="preserve"> --Overall, these results suggest that while the majority of customers spend moderately, there are significant differences in spending behavior among individuals</t>
  </si>
  <si>
    <t>Commute Times</t>
  </si>
  <si>
    <t>30th percentile =</t>
  </si>
  <si>
    <t xml:space="preserve">70th percentile = </t>
  </si>
  <si>
    <t>Interpretation</t>
  </si>
  <si>
    <t xml:space="preserve"> -- The quartiles and percentiles reveal that the majority of employees have commute times below the median (Q2), with 25% of them having shorter commutes than Q1 and 75% having shorter commutes than Q3 </t>
  </si>
  <si>
    <t xml:space="preserve"> -The distribution indicates that while some employees have relatively short commute times, there is also a significant portion with longer commutes, as indicated by the higher values of Q3 and the 70th percentile.</t>
  </si>
  <si>
    <t>Overall, the results suggest a wide range of commute times among the employees, with a median value of 312.5 minutes, reflecting the typical commute duration for half of the employees in the sample</t>
  </si>
  <si>
    <t>Defect Rates</t>
  </si>
  <si>
    <t xml:space="preserve"> -these results suggest that the majority of products have relatively low defect rates, with a significant portion having rates below 0.7. However, there are some products with higher defect rates, which might need closer attention to improve the overall quality of the products</t>
  </si>
  <si>
    <t>Advertising Expenditure</t>
  </si>
  <si>
    <t>Sales Revenue</t>
  </si>
  <si>
    <t xml:space="preserve">correlation coefficient = </t>
  </si>
  <si>
    <t xml:space="preserve"> -A correlation coefficient of 0.99921 indeed indicates an exceptionally strong positive correlation, suggesting that changes in advertising spending are almost perfectly reflected in changes in sales revenue.</t>
  </si>
  <si>
    <t xml:space="preserve"> -This is indeed a desirable outcome for the marketing department, as it signifies the effectiveness of their advertising efforts in driving sales.</t>
  </si>
  <si>
    <t xml:space="preserve"> -The close relationship between advertising expenditure and sales revenue implies that investing more in advertising campaigns is likely to result in proportional increases in revenue.</t>
  </si>
  <si>
    <t xml:space="preserve"> -This correlation coefficient serves as strong evidence of the effectiveness of the company's marketing strategies in generating revenue.</t>
  </si>
  <si>
    <t>Company A</t>
  </si>
  <si>
    <t>Company B</t>
  </si>
  <si>
    <t xml:space="preserve">covariance = </t>
  </si>
  <si>
    <t xml:space="preserve"> -The positive covariance value of 97.52635 indicates that there is a tendency for both Company A and Company B stock prices to move in the same direction</t>
  </si>
  <si>
    <t xml:space="preserve"> -This suggests a positive relationship between the two stocks, implying that they may be influenced by similar factors in the market.</t>
  </si>
  <si>
    <t xml:space="preserve"> -However, the magnitude of the covariance alone doesn't provide information about the strength of the relationship. To better understand the relationship, we can normalize the covariance by dividing it by the standard deviations of both variables to calculate the correlation coefficient.</t>
  </si>
  <si>
    <t>Hours Spent Studying</t>
  </si>
  <si>
    <t>Exam Scores</t>
  </si>
  <si>
    <t>correlation coefficient =</t>
  </si>
  <si>
    <t xml:space="preserve"> -The correlation coefficient of 0.977295083 indicates a very strong positive correlation between the hours spent studying and the exam scores</t>
  </si>
  <si>
    <t xml:space="preserve"> -This means that as the number of hours spent studying increases, the exam scores tend to increase as well.</t>
  </si>
  <si>
    <t xml:space="preserve"> -Students who spend more time studying tend to achieve higher scores on their exams, while those who spend less time studying tend to have lower scores.</t>
  </si>
  <si>
    <t>In summary, the correlation coefficient of 0.977295083 suggests a strong positive relationship between studying hours and exam scores, indicating that studying more is likely to result in higher exam performance</t>
  </si>
  <si>
    <t>Probability of rolling exactly five 3's with a fair six-sided die rolled 100 times</t>
  </si>
  <si>
    <t>n = 100</t>
  </si>
  <si>
    <t>K = 5</t>
  </si>
  <si>
    <t>p = 1/6</t>
  </si>
  <si>
    <t>Probability of getting two hearts when five cards are drawn without replacement from a deck of 52 playing cards</t>
  </si>
  <si>
    <t>N = 13</t>
  </si>
  <si>
    <t>n = 5</t>
  </si>
  <si>
    <t>k = 2</t>
  </si>
  <si>
    <t>Probability of getting at least 8 questions correct on a multiple-choice test with 10 questions, each with four possible answers, if a student randomly guesses on each question</t>
  </si>
  <si>
    <t>n = 10</t>
  </si>
  <si>
    <t>k = 4</t>
  </si>
  <si>
    <t>P(X=8)</t>
  </si>
  <si>
    <t>P(X=9)</t>
  </si>
  <si>
    <t>P(X=10)</t>
  </si>
  <si>
    <t xml:space="preserve">Sum = </t>
  </si>
  <si>
    <t>Probability that all three balls drawn without replacement from a bag containing 30 red balls, 20 blue balls, and 10 green balls are blue</t>
  </si>
  <si>
    <t>N = 20</t>
  </si>
  <si>
    <t>n = 3</t>
  </si>
  <si>
    <t>k = 3</t>
  </si>
  <si>
    <t xml:space="preserve">5) </t>
  </si>
  <si>
    <t>Probability of scoring exactly three goals if a player takes 10 shots with a 0.3 probability of scoring per shot</t>
  </si>
  <si>
    <t>p = 0.3</t>
  </si>
  <si>
    <t>Continuous Random Variable</t>
  </si>
  <si>
    <t>Discrete Random Variable</t>
  </si>
  <si>
    <t>the probability that a randomly selected student is taller than 180 cm</t>
  </si>
  <si>
    <t>Mean (μ) = 165 cm</t>
  </si>
  <si>
    <t>Standard deviation (σ) = 10 cm</t>
  </si>
  <si>
    <t>Height threshold (x) = 180 cm</t>
  </si>
  <si>
    <t>the probability that a customer waits less than 3 minutes</t>
  </si>
  <si>
    <t>Mean waiting time (μ) = 5 minutes</t>
  </si>
  <si>
    <t>Waiting time threshold (x) = 3 minutes</t>
  </si>
  <si>
    <t xml:space="preserve"> -formula calculates the cumulative distribution function (CDF) of the normal distribution for the value 180 with mean 165 and standard deviation 10. Subtracting this from 1 gives the probability of being taller than 180 cm</t>
  </si>
  <si>
    <t xml:space="preserve"> -formula calculates the cumulative distribution function (CDF) of the exponential distribution for the value 3 with mean 5. Setting the cumulative parameter to TRUE gives the probability of waiting less than 3 minutes</t>
  </si>
  <si>
    <t>the probability that a randomly selected light bulb lasts between 900 and 1100 hours</t>
  </si>
  <si>
    <t>Mean lifetime (μ) = 1000 hours</t>
  </si>
  <si>
    <t>Standard deviation (σ) = 100 hours</t>
  </si>
  <si>
    <t>Lifetime range (lower limit x1) = 900 hours</t>
  </si>
  <si>
    <t>Lifetime range (upper limit x2) = 1100 hours</t>
  </si>
  <si>
    <t xml:space="preserve"> -formula calculates the CDF of the normal distribution for both upper and lower limits and subtracts the lower from the upper to find the probability within the given range</t>
  </si>
  <si>
    <t xml:space="preserve">4) </t>
  </si>
  <si>
    <t>the probability that a randomly selected apple weighs between 150 and 170 grams</t>
  </si>
  <si>
    <t>Weight range (lower limit x1) = 150 grams</t>
  </si>
  <si>
    <t>Weight range (upper limit x2) = 170 grams</t>
  </si>
  <si>
    <t xml:space="preserve"> -Since the weights follow a uniform distribution, the probability density is constant within the given range. The probability is simply the proportion of the range that falls within the specified weight range</t>
  </si>
  <si>
    <t>The probability that the task is completed in less than 15 minutes</t>
  </si>
  <si>
    <t xml:space="preserve">DATA, </t>
  </si>
  <si>
    <t>Mean time (μ) = 20 minutes</t>
  </si>
  <si>
    <t>Time threshold (x) = 15 minutes</t>
  </si>
  <si>
    <t xml:space="preserve"> - formula calculates the CDF of the exponential distribution for the value 15 with mean 20, giving the probability of completing the task in less than 15 minutes</t>
  </si>
  <si>
    <t>Discrete Distribution</t>
  </si>
  <si>
    <t>To calculate the probability of having exactly 3 defects in a randomly selected batch, we can use the Poisson distribution function in Excel.</t>
  </si>
  <si>
    <t>Mean number of defects (λ) = 2</t>
  </si>
  <si>
    <t>Number of defects (x) = 3</t>
  </si>
  <si>
    <t xml:space="preserve"> -So, the probability of having exactly 3 defects in a randomly selected batch is approximately 0.1804.</t>
  </si>
  <si>
    <t xml:space="preserve">To calculate the probability of winning exactly 3 rounds out of 10 when the probability of winning each round is 0.3, we can use the binomial distribution function </t>
  </si>
  <si>
    <t>Probability of winning (p) = 0.3</t>
  </si>
  <si>
    <t>Number of rounds (n) = 10</t>
  </si>
  <si>
    <t>Number of wins (x) = 3</t>
  </si>
  <si>
    <t xml:space="preserve"> -formula calculates the probability of winning exactly 3 rounds out of 10 with a probability of winning each round being 0.3</t>
  </si>
  <si>
    <t xml:space="preserve">To calculate the probability of obtaining at least one 6 when rolling a fair six-sided die three times, we can use the complement rule along with the binomial distribution function </t>
  </si>
  <si>
    <t>Number of rolls (n) = 3</t>
  </si>
  <si>
    <t xml:space="preserve"> -We will calculate the probability of not getting any 6 in three rolls and then subtract it from 1 to find the probability of getting at least one 6</t>
  </si>
  <si>
    <t xml:space="preserve"> -To find the probability of not getting a 6 in one roll, we use the probability mass function of a fair six-sided die, which is 1−1/6 </t>
  </si>
  <si>
    <t xml:space="preserve"> -Using the complement rule, the probability of not getting any 6 in three rolls is (1−1/6)3 (3 is the power of (1-1/6))</t>
  </si>
  <si>
    <t xml:space="preserve"> -To find the probability of getting at least one 6, we subtract this probability from 1.</t>
  </si>
  <si>
    <t xml:space="preserve"> -So, the probability of obtaining at least one 6 when rolling a fair six-sided die three times is approximately 0.4213</t>
  </si>
  <si>
    <t>Continuous Distribution</t>
  </si>
  <si>
    <t>Mean weight (μ) = 150 grams</t>
  </si>
  <si>
    <t>Standard deviation (σ) = 10 grams</t>
  </si>
  <si>
    <t>Lower limit of the weight range (x1) = 140 grams</t>
  </si>
  <si>
    <t>Upper limit of the weight range (x2) = 160 grams</t>
  </si>
  <si>
    <t xml:space="preserve"> -For the lower limit (x1 = 140 grams), we will use NORM.DIST(x1, μ, σ, TRUE), and for the upper limit (x2 = 160 grams), we will use NORM.DIST</t>
  </si>
  <si>
    <t>Then, we will subtract the result of the lower limit from the result of the upper limit to find the probability that the weight falls between 140 and 160 grams.</t>
  </si>
  <si>
    <t xml:space="preserve"> -So, the probability that a randomly selected apple weighs between 140 and 160 grams is approximately 0.6827.</t>
  </si>
  <si>
    <t>Lifetime threshold (x) = 900 hours</t>
  </si>
  <si>
    <t xml:space="preserve"> -We will use the formula for the cumulative distribution function (CDF) of the exponential distribution</t>
  </si>
  <si>
    <t xml:space="preserve">For the lifetime threshold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</si>
</sst>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6" formatCode="&quot;$&quot;#,##0_);[Red]\(&quot;$&quot;#,##0\)"/>
    <numFmt numFmtId="44" formatCode="_(&quot;$&quot;* #,##0.00_);_(&quot;$&quot;* \(#,##0.00\);_(&quot;$&quot;* &quot;-&quot;??_);_(@_)"/>
    <numFmt numFmtId="164" formatCode="_(&quot;$&quot;* #,##0_);_(&quot;$&quot;* \(#,##0\);_(&quot;$&quot;* &quot;-&quot;??_);_(@_)"/>
  </numFmts>
  <fonts count="12" x14ac:knownFonts="1">
    <font>
      <sz val="11"/>
      <color theme="1"/>
      <name val="Calibri"/>
      <family val="2"/>
      <scheme val="minor"/>
    </font>
    <font>
      <sz val="11"/>
      <color theme="1"/>
      <name val="Calibri"/>
      <family val="2"/>
      <scheme val="minor"/>
    </font>
    <font>
      <sz val="12"/>
      <color rgb="FF0D0D0D"/>
      <name val="Segoe UI"/>
      <family val="2"/>
    </font>
    <font>
      <sz val="11"/>
      <color rgb="FF000000"/>
      <name val="Calibri"/>
      <family val="2"/>
      <scheme val="minor"/>
    </font>
    <font>
      <i/>
      <sz val="11"/>
      <color theme="1"/>
      <name val="Calibri"/>
      <family val="2"/>
      <scheme val="minor"/>
    </font>
    <font>
      <b/>
      <sz val="11"/>
      <color theme="1"/>
      <name val="Calibri"/>
      <family val="2"/>
      <scheme val="minor"/>
    </font>
    <font>
      <sz val="11"/>
      <color theme="1"/>
      <name val="Calibri Light"/>
      <family val="1"/>
      <scheme val="major"/>
    </font>
    <font>
      <sz val="10"/>
      <color rgb="FF0D0D0D"/>
      <name val="Calibri Light"/>
      <family val="1"/>
      <scheme val="major"/>
    </font>
    <font>
      <b/>
      <sz val="11"/>
      <color rgb="FF000000"/>
      <name val="Calibri"/>
      <family val="2"/>
      <scheme val="minor"/>
    </font>
    <font>
      <b/>
      <sz val="16"/>
      <color rgb="FF000000"/>
      <name val="Calibri"/>
      <family val="2"/>
      <scheme val="minor"/>
    </font>
    <font>
      <sz val="10"/>
      <color rgb="FF0D0D0D"/>
      <name val="Segoe UI"/>
      <family val="2"/>
    </font>
    <font>
      <b/>
      <sz val="14"/>
      <color rgb="FF000000"/>
      <name val="Calibri"/>
      <family val="2"/>
      <scheme val="minor"/>
    </font>
  </fonts>
  <fills count="2">
    <fill>
      <patternFill patternType="none"/>
    </fill>
    <fill>
      <patternFill patternType="gray125"/>
    </fill>
  </fills>
  <borders count="3">
    <border>
      <left/>
      <right/>
      <top/>
      <bottom/>
      <diagonal/>
    </border>
    <border>
      <left/>
      <right/>
      <top/>
      <bottom style="medium">
        <color indexed="64"/>
      </bottom>
      <diagonal/>
    </border>
    <border>
      <left/>
      <right/>
      <top style="medium">
        <color indexed="64"/>
      </top>
      <bottom style="thin">
        <color indexed="64"/>
      </bottom>
      <diagonal/>
    </border>
  </borders>
  <cellStyleXfs count="2">
    <xf numFmtId="0" fontId="0" fillId="0" borderId="0"/>
    <xf numFmtId="44" fontId="1" fillId="0" borderId="0" applyFont="0" applyFill="0" applyBorder="0" applyAlignment="0" applyProtection="0"/>
  </cellStyleXfs>
  <cellXfs count="24">
    <xf numFmtId="0" fontId="0" fillId="0" borderId="0" xfId="0"/>
    <xf numFmtId="0" fontId="2" fillId="0" borderId="0" xfId="0" applyFont="1"/>
    <xf numFmtId="0" fontId="0" fillId="0" borderId="0" xfId="0" applyAlignment="1">
      <alignment horizontal="center"/>
    </xf>
    <xf numFmtId="164" fontId="0" fillId="0" borderId="0" xfId="1" applyNumberFormat="1" applyFont="1"/>
    <xf numFmtId="164" fontId="0" fillId="0" borderId="0" xfId="1" applyNumberFormat="1" applyFont="1" applyAlignment="1">
      <alignment horizontal="right" indent="1"/>
    </xf>
    <xf numFmtId="44" fontId="0" fillId="0" borderId="0" xfId="1" applyNumberFormat="1" applyFont="1"/>
    <xf numFmtId="6" fontId="0" fillId="0" borderId="0" xfId="0" applyNumberFormat="1"/>
    <xf numFmtId="0" fontId="3" fillId="0" borderId="0" xfId="0" applyFont="1"/>
    <xf numFmtId="0" fontId="0" fillId="0" borderId="0" xfId="0" applyNumberFormat="1"/>
    <xf numFmtId="0" fontId="0" fillId="0" borderId="0" xfId="0" applyNumberFormat="1" applyFill="1" applyBorder="1" applyAlignment="1"/>
    <xf numFmtId="0" fontId="0" fillId="0" borderId="0" xfId="0" applyFill="1" applyBorder="1" applyAlignment="1"/>
    <xf numFmtId="0" fontId="0" fillId="0" borderId="1" xfId="0" applyFill="1" applyBorder="1" applyAlignment="1"/>
    <xf numFmtId="0" fontId="4" fillId="0" borderId="2" xfId="0" applyFont="1" applyFill="1" applyBorder="1" applyAlignment="1">
      <alignment horizontal="center"/>
    </xf>
    <xf numFmtId="0" fontId="0" fillId="0" borderId="0" xfId="0" applyAlignment="1">
      <alignment horizontal="right"/>
    </xf>
    <xf numFmtId="9" fontId="0" fillId="0" borderId="0" xfId="0" applyNumberFormat="1"/>
    <xf numFmtId="0" fontId="5" fillId="0" borderId="0" xfId="0" applyFont="1"/>
    <xf numFmtId="0" fontId="0" fillId="0" borderId="0" xfId="0" applyAlignment="1">
      <alignment horizontal="center" vertical="center"/>
    </xf>
    <xf numFmtId="0" fontId="6" fillId="0" borderId="0" xfId="0" applyFont="1"/>
    <xf numFmtId="0" fontId="7" fillId="0" borderId="0" xfId="0" applyFont="1" applyAlignment="1">
      <alignment horizontal="left" vertical="center" indent="1"/>
    </xf>
    <xf numFmtId="0" fontId="0" fillId="0" borderId="0" xfId="0" applyFont="1"/>
    <xf numFmtId="0" fontId="8" fillId="0" borderId="0" xfId="0" applyFont="1"/>
    <xf numFmtId="0" fontId="9" fillId="0" borderId="0" xfId="0" applyFont="1"/>
    <xf numFmtId="0" fontId="10" fillId="0" borderId="0" xfId="0" applyFont="1"/>
    <xf numFmtId="0" fontId="11" fillId="0" borderId="0" xfId="0" applyFont="1"/>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1.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3.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dispersion'!$BF$15</c:f>
              <c:strCache>
                <c:ptCount val="1"/>
                <c:pt idx="0">
                  <c:v>Frequency</c:v>
                </c:pt>
              </c:strCache>
            </c:strRef>
          </c:tx>
          <c:spPr>
            <a:solidFill>
              <a:schemeClr val="accent1"/>
            </a:solidFill>
            <a:ln>
              <a:noFill/>
            </a:ln>
            <a:effectLst/>
          </c:spPr>
          <c:invertIfNegative val="0"/>
          <c:cat>
            <c:strRef>
              <c:f>'measure of dispersion'!$BE$16:$BE$19</c:f>
              <c:strCache>
                <c:ptCount val="4"/>
                <c:pt idx="0">
                  <c:v>25-30</c:v>
                </c:pt>
                <c:pt idx="1">
                  <c:v>31-35</c:v>
                </c:pt>
                <c:pt idx="2">
                  <c:v>36-40</c:v>
                </c:pt>
                <c:pt idx="3">
                  <c:v>41-45</c:v>
                </c:pt>
              </c:strCache>
            </c:strRef>
          </c:cat>
          <c:val>
            <c:numRef>
              <c:f>'measure of dispersion'!$BF$16:$BF$19</c:f>
              <c:numCache>
                <c:formatCode>General</c:formatCode>
                <c:ptCount val="4"/>
                <c:pt idx="0">
                  <c:v>21</c:v>
                </c:pt>
                <c:pt idx="1">
                  <c:v>34</c:v>
                </c:pt>
                <c:pt idx="2">
                  <c:v>31</c:v>
                </c:pt>
                <c:pt idx="3">
                  <c:v>14</c:v>
                </c:pt>
              </c:numCache>
            </c:numRef>
          </c:val>
          <c:extLst>
            <c:ext xmlns:c16="http://schemas.microsoft.com/office/drawing/2014/chart" uri="{C3380CC4-5D6E-409C-BE32-E72D297353CC}">
              <c16:uniqueId val="{00000000-1318-488B-A2DD-37A20FCF7A6A}"/>
            </c:ext>
          </c:extLst>
        </c:ser>
        <c:dLbls>
          <c:showLegendKey val="0"/>
          <c:showVal val="0"/>
          <c:showCatName val="0"/>
          <c:showSerName val="0"/>
          <c:showPercent val="0"/>
          <c:showBubbleSize val="0"/>
        </c:dLbls>
        <c:gapWidth val="219"/>
        <c:overlap val="-27"/>
        <c:axId val="1535040400"/>
        <c:axId val="890874608"/>
      </c:barChart>
      <c:catAx>
        <c:axId val="153504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0874608"/>
        <c:crosses val="autoZero"/>
        <c:auto val="1"/>
        <c:lblAlgn val="ctr"/>
        <c:lblOffset val="100"/>
        <c:noMultiLvlLbl val="0"/>
      </c:catAx>
      <c:valAx>
        <c:axId val="890874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350404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dispersion'!$DR$17</c:f>
              <c:strCache>
                <c:ptCount val="1"/>
                <c:pt idx="0">
                  <c:v>Frequency</c:v>
                </c:pt>
              </c:strCache>
            </c:strRef>
          </c:tx>
          <c:spPr>
            <a:solidFill>
              <a:schemeClr val="accent1"/>
            </a:solidFill>
            <a:ln>
              <a:noFill/>
            </a:ln>
            <a:effectLst/>
          </c:spPr>
          <c:invertIfNegative val="0"/>
          <c:cat>
            <c:strRef>
              <c:f>'measure of dispersion'!$DQ$18:$DQ$22</c:f>
              <c:strCache>
                <c:ptCount val="5"/>
                <c:pt idx="0">
                  <c:v>25 to 30</c:v>
                </c:pt>
                <c:pt idx="1">
                  <c:v>31 to 35</c:v>
                </c:pt>
                <c:pt idx="2">
                  <c:v>36 to 40</c:v>
                </c:pt>
                <c:pt idx="3">
                  <c:v>41 to 45</c:v>
                </c:pt>
                <c:pt idx="4">
                  <c:v>46 to 50</c:v>
                </c:pt>
              </c:strCache>
            </c:strRef>
          </c:cat>
          <c:val>
            <c:numRef>
              <c:f>'measure of dispersion'!$DR$18:$DR$22</c:f>
              <c:numCache>
                <c:formatCode>General</c:formatCode>
                <c:ptCount val="5"/>
                <c:pt idx="0">
                  <c:v>10</c:v>
                </c:pt>
                <c:pt idx="1">
                  <c:v>13</c:v>
                </c:pt>
                <c:pt idx="2">
                  <c:v>15</c:v>
                </c:pt>
                <c:pt idx="3">
                  <c:v>10</c:v>
                </c:pt>
                <c:pt idx="4">
                  <c:v>2</c:v>
                </c:pt>
              </c:numCache>
            </c:numRef>
          </c:val>
          <c:extLst>
            <c:ext xmlns:c16="http://schemas.microsoft.com/office/drawing/2014/chart" uri="{C3380CC4-5D6E-409C-BE32-E72D297353CC}">
              <c16:uniqueId val="{00000000-5D11-4E35-B454-66DD22374CC3}"/>
            </c:ext>
          </c:extLst>
        </c:ser>
        <c:dLbls>
          <c:showLegendKey val="0"/>
          <c:showVal val="0"/>
          <c:showCatName val="0"/>
          <c:showSerName val="0"/>
          <c:showPercent val="0"/>
          <c:showBubbleSize val="0"/>
        </c:dLbls>
        <c:gapWidth val="219"/>
        <c:overlap val="-27"/>
        <c:axId val="421498160"/>
        <c:axId val="383381408"/>
      </c:barChart>
      <c:catAx>
        <c:axId val="421498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81408"/>
        <c:crosses val="autoZero"/>
        <c:auto val="1"/>
        <c:lblAlgn val="ctr"/>
        <c:lblOffset val="100"/>
        <c:noMultiLvlLbl val="0"/>
      </c:catAx>
      <c:valAx>
        <c:axId val="3833814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98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'measure of dispersion'!$EK$9</c:f>
              <c:strCache>
                <c:ptCount val="1"/>
                <c:pt idx="0">
                  <c:v>Bin</c:v>
                </c:pt>
              </c:strCache>
            </c:strRef>
          </c:tx>
          <c:spPr>
            <a:solidFill>
              <a:schemeClr val="accent1"/>
            </a:solidFill>
            <a:ln>
              <a:noFill/>
            </a:ln>
            <a:effectLst/>
          </c:spPr>
          <c:invertIfNegative val="0"/>
          <c:val>
            <c:numRef>
              <c:f>'measure of dispersion'!$EK$10:$EK$16</c:f>
              <c:numCache>
                <c:formatCode>General</c:formatCode>
                <c:ptCount val="7"/>
                <c:pt idx="0">
                  <c:v>122</c:v>
                </c:pt>
                <c:pt idx="1">
                  <c:v>127</c:v>
                </c:pt>
                <c:pt idx="2">
                  <c:v>132</c:v>
                </c:pt>
                <c:pt idx="3">
                  <c:v>137</c:v>
                </c:pt>
                <c:pt idx="4">
                  <c:v>142</c:v>
                </c:pt>
                <c:pt idx="5">
                  <c:v>148</c:v>
                </c:pt>
                <c:pt idx="6">
                  <c:v>0</c:v>
                </c:pt>
              </c:numCache>
            </c:numRef>
          </c:val>
          <c:extLst>
            <c:ext xmlns:c16="http://schemas.microsoft.com/office/drawing/2014/chart" uri="{C3380CC4-5D6E-409C-BE32-E72D297353CC}">
              <c16:uniqueId val="{00000000-79C5-4177-B96A-ADE06D6F22AE}"/>
            </c:ext>
          </c:extLst>
        </c:ser>
        <c:ser>
          <c:idx val="1"/>
          <c:order val="1"/>
          <c:tx>
            <c:strRef>
              <c:f>'measure of dispersion'!$EL$9</c:f>
              <c:strCache>
                <c:ptCount val="1"/>
                <c:pt idx="0">
                  <c:v>Frequency</c:v>
                </c:pt>
              </c:strCache>
            </c:strRef>
          </c:tx>
          <c:spPr>
            <a:solidFill>
              <a:schemeClr val="accent2"/>
            </a:solidFill>
            <a:ln>
              <a:noFill/>
            </a:ln>
            <a:effectLst/>
          </c:spPr>
          <c:invertIfNegative val="0"/>
          <c:val>
            <c:numRef>
              <c:f>'measure of dispersion'!$EL$10:$EL$16</c:f>
              <c:numCache>
                <c:formatCode>General</c:formatCode>
                <c:ptCount val="7"/>
                <c:pt idx="0">
                  <c:v>11</c:v>
                </c:pt>
                <c:pt idx="1">
                  <c:v>24</c:v>
                </c:pt>
                <c:pt idx="2">
                  <c:v>26</c:v>
                </c:pt>
                <c:pt idx="3">
                  <c:v>27</c:v>
                </c:pt>
                <c:pt idx="4">
                  <c:v>10</c:v>
                </c:pt>
                <c:pt idx="5">
                  <c:v>2</c:v>
                </c:pt>
                <c:pt idx="6">
                  <c:v>0</c:v>
                </c:pt>
              </c:numCache>
            </c:numRef>
          </c:val>
          <c:extLst>
            <c:ext xmlns:c16="http://schemas.microsoft.com/office/drawing/2014/chart" uri="{C3380CC4-5D6E-409C-BE32-E72D297353CC}">
              <c16:uniqueId val="{00000001-79C5-4177-B96A-ADE06D6F22AE}"/>
            </c:ext>
          </c:extLst>
        </c:ser>
        <c:dLbls>
          <c:showLegendKey val="0"/>
          <c:showVal val="0"/>
          <c:showCatName val="0"/>
          <c:showSerName val="0"/>
          <c:showPercent val="0"/>
          <c:showBubbleSize val="0"/>
        </c:dLbls>
        <c:gapWidth val="219"/>
        <c:overlap val="-27"/>
        <c:axId val="421463360"/>
        <c:axId val="383394720"/>
      </c:barChart>
      <c:catAx>
        <c:axId val="42146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94720"/>
        <c:crosses val="autoZero"/>
        <c:auto val="1"/>
        <c:lblAlgn val="ctr"/>
        <c:lblOffset val="100"/>
        <c:noMultiLvlLbl val="0"/>
      </c:catAx>
      <c:valAx>
        <c:axId val="3833947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633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dispersion'!$EI$19</c:f>
              <c:strCache>
                <c:ptCount val="1"/>
                <c:pt idx="0">
                  <c:v>Frequuency</c:v>
                </c:pt>
              </c:strCache>
            </c:strRef>
          </c:tx>
          <c:spPr>
            <a:solidFill>
              <a:schemeClr val="accent1"/>
            </a:solidFill>
            <a:ln>
              <a:noFill/>
            </a:ln>
            <a:effectLst/>
          </c:spPr>
          <c:invertIfNegative val="0"/>
          <c:cat>
            <c:strRef>
              <c:f>'measure of dispersion'!$EH$20:$EH$25</c:f>
              <c:strCache>
                <c:ptCount val="6"/>
                <c:pt idx="0">
                  <c:v>118-122</c:v>
                </c:pt>
                <c:pt idx="1">
                  <c:v>123-127</c:v>
                </c:pt>
                <c:pt idx="2">
                  <c:v>128-132</c:v>
                </c:pt>
                <c:pt idx="3">
                  <c:v>133-137</c:v>
                </c:pt>
                <c:pt idx="4">
                  <c:v>138-142</c:v>
                </c:pt>
                <c:pt idx="5">
                  <c:v>143-148</c:v>
                </c:pt>
              </c:strCache>
            </c:strRef>
          </c:cat>
          <c:val>
            <c:numRef>
              <c:f>'measure of dispersion'!$EI$20:$EI$25</c:f>
              <c:numCache>
                <c:formatCode>General</c:formatCode>
                <c:ptCount val="6"/>
                <c:pt idx="0">
                  <c:v>11</c:v>
                </c:pt>
                <c:pt idx="1">
                  <c:v>24</c:v>
                </c:pt>
                <c:pt idx="2">
                  <c:v>26</c:v>
                </c:pt>
                <c:pt idx="3">
                  <c:v>27</c:v>
                </c:pt>
                <c:pt idx="4">
                  <c:v>10</c:v>
                </c:pt>
                <c:pt idx="5">
                  <c:v>2</c:v>
                </c:pt>
              </c:numCache>
            </c:numRef>
          </c:val>
          <c:extLst>
            <c:ext xmlns:c16="http://schemas.microsoft.com/office/drawing/2014/chart" uri="{C3380CC4-5D6E-409C-BE32-E72D297353CC}">
              <c16:uniqueId val="{00000000-2839-4214-835C-1DE8AB9FE0EB}"/>
            </c:ext>
          </c:extLst>
        </c:ser>
        <c:dLbls>
          <c:showLegendKey val="0"/>
          <c:showVal val="0"/>
          <c:showCatName val="0"/>
          <c:showSerName val="0"/>
          <c:showPercent val="0"/>
          <c:showBubbleSize val="0"/>
        </c:dLbls>
        <c:gapWidth val="219"/>
        <c:overlap val="-27"/>
        <c:axId val="319530432"/>
        <c:axId val="383380576"/>
      </c:barChart>
      <c:catAx>
        <c:axId val="319530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80576"/>
        <c:crosses val="autoZero"/>
        <c:auto val="1"/>
        <c:lblAlgn val="ctr"/>
        <c:lblOffset val="100"/>
        <c:noMultiLvlLbl val="0"/>
      </c:catAx>
      <c:valAx>
        <c:axId val="383380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95304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dispersion'!$EV$3</c:f>
              <c:strCache>
                <c:ptCount val="1"/>
                <c:pt idx="0">
                  <c:v>Region 1</c:v>
                </c:pt>
              </c:strCache>
            </c:strRef>
          </c:tx>
          <c:spPr>
            <a:solidFill>
              <a:schemeClr val="accent1"/>
            </a:solidFill>
            <a:ln>
              <a:noFill/>
            </a:ln>
            <a:effectLst/>
          </c:spPr>
          <c:invertIfNegative val="0"/>
          <c:val>
            <c:numRef>
              <c:f>'measure of dispersion'!$EV$4:$EV$13</c:f>
              <c:numCache>
                <c:formatCode>General</c:formatCode>
                <c:ptCount val="10"/>
                <c:pt idx="0">
                  <c:v>35</c:v>
                </c:pt>
                <c:pt idx="1">
                  <c:v>37</c:v>
                </c:pt>
                <c:pt idx="2">
                  <c:v>38</c:v>
                </c:pt>
                <c:pt idx="3">
                  <c:v>39</c:v>
                </c:pt>
                <c:pt idx="4">
                  <c:v>40</c:v>
                </c:pt>
                <c:pt idx="5">
                  <c:v>41</c:v>
                </c:pt>
                <c:pt idx="6">
                  <c:v>42</c:v>
                </c:pt>
                <c:pt idx="7">
                  <c:v>43</c:v>
                </c:pt>
                <c:pt idx="8">
                  <c:v>44</c:v>
                </c:pt>
                <c:pt idx="9">
                  <c:v>45</c:v>
                </c:pt>
              </c:numCache>
            </c:numRef>
          </c:val>
          <c:extLst>
            <c:ext xmlns:c16="http://schemas.microsoft.com/office/drawing/2014/chart" uri="{C3380CC4-5D6E-409C-BE32-E72D297353CC}">
              <c16:uniqueId val="{00000000-C550-4C6B-AE6F-250904906684}"/>
            </c:ext>
          </c:extLst>
        </c:ser>
        <c:ser>
          <c:idx val="1"/>
          <c:order val="1"/>
          <c:tx>
            <c:strRef>
              <c:f>'measure of dispersion'!$EW$3</c:f>
              <c:strCache>
                <c:ptCount val="1"/>
                <c:pt idx="0">
                  <c:v>Region 2</c:v>
                </c:pt>
              </c:strCache>
            </c:strRef>
          </c:tx>
          <c:spPr>
            <a:solidFill>
              <a:schemeClr val="accent2"/>
            </a:solidFill>
            <a:ln>
              <a:noFill/>
            </a:ln>
            <a:effectLst/>
          </c:spPr>
          <c:invertIfNegative val="0"/>
          <c:val>
            <c:numRef>
              <c:f>'measure of dispersion'!$EW$4:$EW$13</c:f>
              <c:numCache>
                <c:formatCode>General</c:formatCode>
                <c:ptCount val="10"/>
                <c:pt idx="0">
                  <c:v>28</c:v>
                </c:pt>
                <c:pt idx="1">
                  <c:v>29</c:v>
                </c:pt>
                <c:pt idx="2">
                  <c:v>30</c:v>
                </c:pt>
                <c:pt idx="3">
                  <c:v>31</c:v>
                </c:pt>
                <c:pt idx="4">
                  <c:v>32</c:v>
                </c:pt>
                <c:pt idx="5">
                  <c:v>33</c:v>
                </c:pt>
                <c:pt idx="6">
                  <c:v>34</c:v>
                </c:pt>
                <c:pt idx="7">
                  <c:v>35</c:v>
                </c:pt>
                <c:pt idx="8">
                  <c:v>36</c:v>
                </c:pt>
                <c:pt idx="9">
                  <c:v>37</c:v>
                </c:pt>
              </c:numCache>
            </c:numRef>
          </c:val>
          <c:extLst>
            <c:ext xmlns:c16="http://schemas.microsoft.com/office/drawing/2014/chart" uri="{C3380CC4-5D6E-409C-BE32-E72D297353CC}">
              <c16:uniqueId val="{00000001-C550-4C6B-AE6F-250904906684}"/>
            </c:ext>
          </c:extLst>
        </c:ser>
        <c:ser>
          <c:idx val="2"/>
          <c:order val="2"/>
          <c:tx>
            <c:strRef>
              <c:f>'measure of dispersion'!$EX$3</c:f>
              <c:strCache>
                <c:ptCount val="1"/>
                <c:pt idx="0">
                  <c:v>Region 3</c:v>
                </c:pt>
              </c:strCache>
            </c:strRef>
          </c:tx>
          <c:spPr>
            <a:solidFill>
              <a:schemeClr val="accent3"/>
            </a:solidFill>
            <a:ln>
              <a:noFill/>
            </a:ln>
            <a:effectLst/>
          </c:spPr>
          <c:invertIfNegative val="0"/>
          <c:val>
            <c:numRef>
              <c:f>'measure of dispersion'!$EX$4:$EX$13</c:f>
              <c:numCache>
                <c:formatCode>General</c:formatCode>
                <c:ptCount val="10"/>
                <c:pt idx="0">
                  <c:v>37</c:v>
                </c:pt>
                <c:pt idx="1">
                  <c:v>38</c:v>
                </c:pt>
                <c:pt idx="2">
                  <c:v>39</c:v>
                </c:pt>
                <c:pt idx="3">
                  <c:v>40</c:v>
                </c:pt>
                <c:pt idx="4">
                  <c:v>41</c:v>
                </c:pt>
                <c:pt idx="5">
                  <c:v>41</c:v>
                </c:pt>
                <c:pt idx="6">
                  <c:v>42</c:v>
                </c:pt>
                <c:pt idx="7">
                  <c:v>43</c:v>
                </c:pt>
                <c:pt idx="8">
                  <c:v>44</c:v>
                </c:pt>
                <c:pt idx="9">
                  <c:v>45</c:v>
                </c:pt>
              </c:numCache>
            </c:numRef>
          </c:val>
          <c:extLst>
            <c:ext xmlns:c16="http://schemas.microsoft.com/office/drawing/2014/chart" uri="{C3380CC4-5D6E-409C-BE32-E72D297353CC}">
              <c16:uniqueId val="{00000002-C550-4C6B-AE6F-250904906684}"/>
            </c:ext>
          </c:extLst>
        </c:ser>
        <c:dLbls>
          <c:showLegendKey val="0"/>
          <c:showVal val="0"/>
          <c:showCatName val="0"/>
          <c:showSerName val="0"/>
          <c:showPercent val="0"/>
          <c:showBubbleSize val="0"/>
        </c:dLbls>
        <c:gapWidth val="219"/>
        <c:overlap val="-27"/>
        <c:axId val="541026144"/>
        <c:axId val="383421760"/>
      </c:barChart>
      <c:catAx>
        <c:axId val="541026144"/>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421760"/>
        <c:crosses val="autoZero"/>
        <c:auto val="1"/>
        <c:lblAlgn val="ctr"/>
        <c:lblOffset val="100"/>
        <c:noMultiLvlLbl val="0"/>
      </c:catAx>
      <c:valAx>
        <c:axId val="3834217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0261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8.0469816272965886E-2"/>
          <c:y val="0.19486111111111112"/>
          <c:w val="0.90286351706036749"/>
          <c:h val="0.72088764946048411"/>
        </c:manualLayout>
      </c:layout>
      <c:barChart>
        <c:barDir val="col"/>
        <c:grouping val="clustered"/>
        <c:varyColors val="0"/>
        <c:ser>
          <c:idx val="0"/>
          <c:order val="0"/>
          <c:tx>
            <c:strRef>
              <c:f>'measure of dispersion'!$BI$4</c:f>
              <c:strCache>
                <c:ptCount val="1"/>
                <c:pt idx="0">
                  <c:v>Frequency</c:v>
                </c:pt>
              </c:strCache>
            </c:strRef>
          </c:tx>
          <c:spPr>
            <a:solidFill>
              <a:schemeClr val="accent1"/>
            </a:solidFill>
            <a:ln>
              <a:noFill/>
            </a:ln>
            <a:effectLst/>
          </c:spPr>
          <c:invertIfNegative val="0"/>
          <c:cat>
            <c:strRef>
              <c:f>'measure of dispersion'!$BH$5:$BH$9</c:f>
              <c:strCache>
                <c:ptCount val="5"/>
                <c:pt idx="0">
                  <c:v>30</c:v>
                </c:pt>
                <c:pt idx="1">
                  <c:v>35</c:v>
                </c:pt>
                <c:pt idx="2">
                  <c:v>40</c:v>
                </c:pt>
                <c:pt idx="3">
                  <c:v>45</c:v>
                </c:pt>
                <c:pt idx="4">
                  <c:v>More</c:v>
                </c:pt>
              </c:strCache>
            </c:strRef>
          </c:cat>
          <c:val>
            <c:numRef>
              <c:f>'measure of dispersion'!$BI$5:$BI$9</c:f>
              <c:numCache>
                <c:formatCode>General</c:formatCode>
                <c:ptCount val="5"/>
                <c:pt idx="0">
                  <c:v>21</c:v>
                </c:pt>
                <c:pt idx="1">
                  <c:v>34</c:v>
                </c:pt>
                <c:pt idx="2">
                  <c:v>31</c:v>
                </c:pt>
                <c:pt idx="3">
                  <c:v>14</c:v>
                </c:pt>
                <c:pt idx="4">
                  <c:v>0</c:v>
                </c:pt>
              </c:numCache>
            </c:numRef>
          </c:val>
          <c:extLst>
            <c:ext xmlns:c16="http://schemas.microsoft.com/office/drawing/2014/chart" uri="{C3380CC4-5D6E-409C-BE32-E72D297353CC}">
              <c16:uniqueId val="{00000000-DD84-49E4-9F96-545A8EA686F3}"/>
            </c:ext>
          </c:extLst>
        </c:ser>
        <c:dLbls>
          <c:showLegendKey val="0"/>
          <c:showVal val="0"/>
          <c:showCatName val="0"/>
          <c:showSerName val="0"/>
          <c:showPercent val="0"/>
          <c:showBubbleSize val="0"/>
        </c:dLbls>
        <c:gapWidth val="219"/>
        <c:overlap val="-27"/>
        <c:axId val="1673539312"/>
        <c:axId val="1452597504"/>
      </c:barChart>
      <c:catAx>
        <c:axId val="1673539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2597504"/>
        <c:crosses val="autoZero"/>
        <c:auto val="1"/>
        <c:lblAlgn val="ctr"/>
        <c:lblOffset val="100"/>
        <c:noMultiLvlLbl val="0"/>
      </c:catAx>
      <c:valAx>
        <c:axId val="14525975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35393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dispersion'!$BX$6</c:f>
              <c:strCache>
                <c:ptCount val="1"/>
                <c:pt idx="0">
                  <c:v>Frequency</c:v>
                </c:pt>
              </c:strCache>
            </c:strRef>
          </c:tx>
          <c:spPr>
            <a:solidFill>
              <a:schemeClr val="accent1"/>
            </a:solidFill>
            <a:ln>
              <a:noFill/>
            </a:ln>
            <a:effectLst/>
          </c:spPr>
          <c:invertIfNegative val="0"/>
          <c:cat>
            <c:strRef>
              <c:f>'measure of dispersion'!$BW$7:$BW$11</c:f>
              <c:strCache>
                <c:ptCount val="5"/>
                <c:pt idx="0">
                  <c:v>38</c:v>
                </c:pt>
                <c:pt idx="1">
                  <c:v>49</c:v>
                </c:pt>
                <c:pt idx="2">
                  <c:v>60</c:v>
                </c:pt>
                <c:pt idx="3">
                  <c:v>73</c:v>
                </c:pt>
                <c:pt idx="4">
                  <c:v>More</c:v>
                </c:pt>
              </c:strCache>
            </c:strRef>
          </c:cat>
          <c:val>
            <c:numRef>
              <c:f>'measure of dispersion'!$BX$7:$BX$11</c:f>
              <c:numCache>
                <c:formatCode>General</c:formatCode>
                <c:ptCount val="5"/>
                <c:pt idx="0">
                  <c:v>4</c:v>
                </c:pt>
                <c:pt idx="1">
                  <c:v>21</c:v>
                </c:pt>
                <c:pt idx="2">
                  <c:v>16</c:v>
                </c:pt>
                <c:pt idx="3">
                  <c:v>9</c:v>
                </c:pt>
                <c:pt idx="4">
                  <c:v>0</c:v>
                </c:pt>
              </c:numCache>
            </c:numRef>
          </c:val>
          <c:extLst>
            <c:ext xmlns:c16="http://schemas.microsoft.com/office/drawing/2014/chart" uri="{C3380CC4-5D6E-409C-BE32-E72D297353CC}">
              <c16:uniqueId val="{00000000-BCC3-4BE5-B131-750DCD7A91B4}"/>
            </c:ext>
          </c:extLst>
        </c:ser>
        <c:dLbls>
          <c:showLegendKey val="0"/>
          <c:showVal val="0"/>
          <c:showCatName val="0"/>
          <c:showSerName val="0"/>
          <c:showPercent val="0"/>
          <c:showBubbleSize val="0"/>
        </c:dLbls>
        <c:gapWidth val="219"/>
        <c:overlap val="-27"/>
        <c:axId val="1674598272"/>
        <c:axId val="1445105952"/>
      </c:barChart>
      <c:catAx>
        <c:axId val="1674598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05952"/>
        <c:crosses val="autoZero"/>
        <c:auto val="1"/>
        <c:lblAlgn val="ctr"/>
        <c:lblOffset val="100"/>
        <c:noMultiLvlLbl val="0"/>
      </c:catAx>
      <c:valAx>
        <c:axId val="14451059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459827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dispersion'!$BU$16</c:f>
              <c:strCache>
                <c:ptCount val="1"/>
                <c:pt idx="0">
                  <c:v>Frequency</c:v>
                </c:pt>
              </c:strCache>
            </c:strRef>
          </c:tx>
          <c:spPr>
            <a:solidFill>
              <a:schemeClr val="accent1"/>
            </a:solidFill>
            <a:ln>
              <a:noFill/>
            </a:ln>
            <a:effectLst/>
          </c:spPr>
          <c:invertIfNegative val="0"/>
          <c:cat>
            <c:strRef>
              <c:f>'measure of dispersion'!$BT$17:$BT$20</c:f>
              <c:strCache>
                <c:ptCount val="4"/>
                <c:pt idx="0">
                  <c:v>28-38</c:v>
                </c:pt>
                <c:pt idx="1">
                  <c:v>39-49</c:v>
                </c:pt>
                <c:pt idx="2">
                  <c:v>50-60</c:v>
                </c:pt>
                <c:pt idx="3">
                  <c:v>61-73</c:v>
                </c:pt>
              </c:strCache>
            </c:strRef>
          </c:cat>
          <c:val>
            <c:numRef>
              <c:f>'measure of dispersion'!$BU$17:$BU$20</c:f>
              <c:numCache>
                <c:formatCode>General</c:formatCode>
                <c:ptCount val="4"/>
                <c:pt idx="0">
                  <c:v>4</c:v>
                </c:pt>
                <c:pt idx="1">
                  <c:v>21</c:v>
                </c:pt>
                <c:pt idx="2">
                  <c:v>16</c:v>
                </c:pt>
                <c:pt idx="3">
                  <c:v>9</c:v>
                </c:pt>
              </c:numCache>
            </c:numRef>
          </c:val>
          <c:extLst>
            <c:ext xmlns:c16="http://schemas.microsoft.com/office/drawing/2014/chart" uri="{C3380CC4-5D6E-409C-BE32-E72D297353CC}">
              <c16:uniqueId val="{00000000-53C4-44B8-8A21-A446665E56B9}"/>
            </c:ext>
          </c:extLst>
        </c:ser>
        <c:dLbls>
          <c:showLegendKey val="0"/>
          <c:showVal val="0"/>
          <c:showCatName val="0"/>
          <c:showSerName val="0"/>
          <c:showPercent val="0"/>
          <c:showBubbleSize val="0"/>
        </c:dLbls>
        <c:gapWidth val="219"/>
        <c:overlap val="-27"/>
        <c:axId val="1716897296"/>
        <c:axId val="1445125088"/>
      </c:barChart>
      <c:catAx>
        <c:axId val="17168972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25088"/>
        <c:crosses val="autoZero"/>
        <c:auto val="1"/>
        <c:lblAlgn val="ctr"/>
        <c:lblOffset val="100"/>
        <c:noMultiLvlLbl val="0"/>
      </c:catAx>
      <c:valAx>
        <c:axId val="14451250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8972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dispersion'!$CH$3</c:f>
              <c:strCache>
                <c:ptCount val="1"/>
                <c:pt idx="0">
                  <c:v>Frequency</c:v>
                </c:pt>
              </c:strCache>
            </c:strRef>
          </c:tx>
          <c:spPr>
            <a:solidFill>
              <a:schemeClr val="accent1"/>
            </a:solidFill>
            <a:ln>
              <a:noFill/>
            </a:ln>
            <a:effectLst/>
          </c:spPr>
          <c:invertIfNegative val="0"/>
          <c:cat>
            <c:strRef>
              <c:f>'measure of dispersion'!$CG$4:$CG$10</c:f>
              <c:strCache>
                <c:ptCount val="7"/>
                <c:pt idx="0">
                  <c:v>A</c:v>
                </c:pt>
                <c:pt idx="1">
                  <c:v>B</c:v>
                </c:pt>
                <c:pt idx="2">
                  <c:v>C</c:v>
                </c:pt>
                <c:pt idx="3">
                  <c:v>D</c:v>
                </c:pt>
                <c:pt idx="4">
                  <c:v>E</c:v>
                </c:pt>
                <c:pt idx="5">
                  <c:v>F</c:v>
                </c:pt>
                <c:pt idx="6">
                  <c:v>G</c:v>
                </c:pt>
              </c:strCache>
            </c:strRef>
          </c:cat>
          <c:val>
            <c:numRef>
              <c:f>'measure of dispersion'!$CH$4:$CH$10</c:f>
              <c:numCache>
                <c:formatCode>General</c:formatCode>
                <c:ptCount val="7"/>
                <c:pt idx="0">
                  <c:v>30</c:v>
                </c:pt>
                <c:pt idx="1">
                  <c:v>40</c:v>
                </c:pt>
                <c:pt idx="2">
                  <c:v>20</c:v>
                </c:pt>
                <c:pt idx="3">
                  <c:v>10</c:v>
                </c:pt>
                <c:pt idx="4">
                  <c:v>45</c:v>
                </c:pt>
                <c:pt idx="5">
                  <c:v>25</c:v>
                </c:pt>
                <c:pt idx="6">
                  <c:v>30</c:v>
                </c:pt>
              </c:numCache>
            </c:numRef>
          </c:val>
          <c:extLst>
            <c:ext xmlns:c16="http://schemas.microsoft.com/office/drawing/2014/chart" uri="{C3380CC4-5D6E-409C-BE32-E72D297353CC}">
              <c16:uniqueId val="{00000000-50F8-41A9-9A48-276E76862DAE}"/>
            </c:ext>
          </c:extLst>
        </c:ser>
        <c:dLbls>
          <c:showLegendKey val="0"/>
          <c:showVal val="0"/>
          <c:showCatName val="0"/>
          <c:showSerName val="0"/>
          <c:showPercent val="0"/>
          <c:showBubbleSize val="0"/>
        </c:dLbls>
        <c:gapWidth val="219"/>
        <c:overlap val="-27"/>
        <c:axId val="1723716192"/>
        <c:axId val="1686218688"/>
      </c:barChart>
      <c:catAx>
        <c:axId val="17237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6218688"/>
        <c:crosses val="autoZero"/>
        <c:auto val="1"/>
        <c:lblAlgn val="ctr"/>
        <c:lblOffset val="100"/>
        <c:noMultiLvlLbl val="0"/>
      </c:catAx>
      <c:valAx>
        <c:axId val="168621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3716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dispersion'!$CQ$17</c:f>
              <c:strCache>
                <c:ptCount val="1"/>
                <c:pt idx="0">
                  <c:v>Frequency</c:v>
                </c:pt>
              </c:strCache>
            </c:strRef>
          </c:tx>
          <c:spPr>
            <a:solidFill>
              <a:schemeClr val="accent1"/>
            </a:solidFill>
            <a:ln>
              <a:noFill/>
            </a:ln>
            <a:effectLst/>
          </c:spPr>
          <c:invertIfNegative val="0"/>
          <c:cat>
            <c:strRef>
              <c:f>'measure of dispersion'!$CP$18:$CP$22</c:f>
              <c:strCache>
                <c:ptCount val="5"/>
                <c:pt idx="0">
                  <c:v>20</c:v>
                </c:pt>
                <c:pt idx="1">
                  <c:v>30</c:v>
                </c:pt>
                <c:pt idx="2">
                  <c:v>40</c:v>
                </c:pt>
                <c:pt idx="3">
                  <c:v>50</c:v>
                </c:pt>
                <c:pt idx="4">
                  <c:v>More</c:v>
                </c:pt>
              </c:strCache>
            </c:strRef>
          </c:cat>
          <c:val>
            <c:numRef>
              <c:f>'measure of dispersion'!$CQ$18:$CQ$22</c:f>
              <c:numCache>
                <c:formatCode>General</c:formatCode>
                <c:ptCount val="5"/>
                <c:pt idx="0">
                  <c:v>2</c:v>
                </c:pt>
                <c:pt idx="1">
                  <c:v>3</c:v>
                </c:pt>
                <c:pt idx="2">
                  <c:v>1</c:v>
                </c:pt>
                <c:pt idx="3">
                  <c:v>1</c:v>
                </c:pt>
                <c:pt idx="4">
                  <c:v>0</c:v>
                </c:pt>
              </c:numCache>
            </c:numRef>
          </c:val>
          <c:extLst>
            <c:ext xmlns:c16="http://schemas.microsoft.com/office/drawing/2014/chart" uri="{C3380CC4-5D6E-409C-BE32-E72D297353CC}">
              <c16:uniqueId val="{00000000-22ED-4283-B24B-E103FB7AADF6}"/>
            </c:ext>
          </c:extLst>
        </c:ser>
        <c:dLbls>
          <c:showLegendKey val="0"/>
          <c:showVal val="0"/>
          <c:showCatName val="0"/>
          <c:showSerName val="0"/>
          <c:showPercent val="0"/>
          <c:showBubbleSize val="0"/>
        </c:dLbls>
        <c:gapWidth val="219"/>
        <c:overlap val="-27"/>
        <c:axId val="1716914896"/>
        <c:axId val="1445100960"/>
      </c:barChart>
      <c:catAx>
        <c:axId val="17169148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100960"/>
        <c:crosses val="autoZero"/>
        <c:auto val="1"/>
        <c:lblAlgn val="ctr"/>
        <c:lblOffset val="100"/>
        <c:noMultiLvlLbl val="0"/>
      </c:catAx>
      <c:valAx>
        <c:axId val="1445100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91489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'measure of dispersion'!$DC$11:$DC$15</c:f>
              <c:strCache>
                <c:ptCount val="5"/>
                <c:pt idx="0">
                  <c:v>2</c:v>
                </c:pt>
                <c:pt idx="1">
                  <c:v>3</c:v>
                </c:pt>
                <c:pt idx="2">
                  <c:v>4</c:v>
                </c:pt>
                <c:pt idx="3">
                  <c:v>5</c:v>
                </c:pt>
                <c:pt idx="4">
                  <c:v>More</c:v>
                </c:pt>
              </c:strCache>
            </c:strRef>
          </c:cat>
          <c:val>
            <c:numRef>
              <c:f>'measure of dispersion'!$DD$11:$DD$15</c:f>
              <c:numCache>
                <c:formatCode>General</c:formatCode>
                <c:ptCount val="5"/>
                <c:pt idx="0">
                  <c:v>8</c:v>
                </c:pt>
                <c:pt idx="1">
                  <c:v>30</c:v>
                </c:pt>
                <c:pt idx="2">
                  <c:v>39</c:v>
                </c:pt>
                <c:pt idx="3">
                  <c:v>23</c:v>
                </c:pt>
                <c:pt idx="4">
                  <c:v>0</c:v>
                </c:pt>
              </c:numCache>
            </c:numRef>
          </c:val>
          <c:extLst>
            <c:ext xmlns:c16="http://schemas.microsoft.com/office/drawing/2014/chart" uri="{C3380CC4-5D6E-409C-BE32-E72D297353CC}">
              <c16:uniqueId val="{00000001-4B06-415F-844D-2F055C4999BF}"/>
            </c:ext>
          </c:extLst>
        </c:ser>
        <c:dLbls>
          <c:showLegendKey val="0"/>
          <c:showVal val="0"/>
          <c:showCatName val="0"/>
          <c:showSerName val="0"/>
          <c:showPercent val="0"/>
          <c:showBubbleSize val="0"/>
        </c:dLbls>
        <c:gapWidth val="150"/>
        <c:axId val="281687632"/>
        <c:axId val="383351456"/>
      </c:barChart>
      <c:catAx>
        <c:axId val="281687632"/>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383351456"/>
        <c:crosses val="autoZero"/>
        <c:auto val="1"/>
        <c:lblAlgn val="ctr"/>
        <c:lblOffset val="100"/>
        <c:noMultiLvlLbl val="0"/>
      </c:catAx>
      <c:valAx>
        <c:axId val="383351456"/>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281687632"/>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'measure of dispersion'!$DA$17</c:f>
              <c:strCache>
                <c:ptCount val="1"/>
                <c:pt idx="0">
                  <c:v>Frequency</c:v>
                </c:pt>
              </c:strCache>
            </c:strRef>
          </c:tx>
          <c:spPr>
            <a:solidFill>
              <a:schemeClr val="accent1"/>
            </a:solidFill>
            <a:ln>
              <a:noFill/>
            </a:ln>
            <a:effectLst/>
          </c:spPr>
          <c:invertIfNegative val="0"/>
          <c:cat>
            <c:strRef>
              <c:f>'measure of dispersion'!$CZ$18:$CZ$21</c:f>
              <c:strCache>
                <c:ptCount val="4"/>
                <c:pt idx="0">
                  <c:v>1 to 2</c:v>
                </c:pt>
                <c:pt idx="1">
                  <c:v>2 to 3 </c:v>
                </c:pt>
                <c:pt idx="2">
                  <c:v>3 to 4 </c:v>
                </c:pt>
                <c:pt idx="3">
                  <c:v>4 to 5</c:v>
                </c:pt>
              </c:strCache>
            </c:strRef>
          </c:cat>
          <c:val>
            <c:numRef>
              <c:f>'measure of dispersion'!$DA$18:$DA$21</c:f>
              <c:numCache>
                <c:formatCode>General</c:formatCode>
                <c:ptCount val="4"/>
                <c:pt idx="0">
                  <c:v>8</c:v>
                </c:pt>
                <c:pt idx="1">
                  <c:v>30</c:v>
                </c:pt>
                <c:pt idx="2">
                  <c:v>39</c:v>
                </c:pt>
                <c:pt idx="3">
                  <c:v>23</c:v>
                </c:pt>
              </c:numCache>
            </c:numRef>
          </c:val>
          <c:extLst>
            <c:ext xmlns:c16="http://schemas.microsoft.com/office/drawing/2014/chart" uri="{C3380CC4-5D6E-409C-BE32-E72D297353CC}">
              <c16:uniqueId val="{00000000-00E3-4795-8615-9C3ECF59A9AC}"/>
            </c:ext>
          </c:extLst>
        </c:ser>
        <c:dLbls>
          <c:showLegendKey val="0"/>
          <c:showVal val="0"/>
          <c:showCatName val="0"/>
          <c:showSerName val="0"/>
          <c:showPercent val="0"/>
          <c:showBubbleSize val="0"/>
        </c:dLbls>
        <c:gapWidth val="219"/>
        <c:overlap val="-27"/>
        <c:axId val="421471360"/>
        <c:axId val="383391808"/>
      </c:barChart>
      <c:catAx>
        <c:axId val="4214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3391808"/>
        <c:crosses val="autoZero"/>
        <c:auto val="1"/>
        <c:lblAlgn val="ctr"/>
        <c:lblOffset val="100"/>
        <c:noMultiLvlLbl val="0"/>
      </c:catAx>
      <c:valAx>
        <c:axId val="383391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1471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IN"/>
              <a:t>Histogram</a:t>
            </a:r>
          </a:p>
        </c:rich>
      </c:tx>
      <c:overlay val="0"/>
    </c:title>
    <c:autoTitleDeleted val="0"/>
    <c:plotArea>
      <c:layout/>
      <c:barChart>
        <c:barDir val="col"/>
        <c:grouping val="clustered"/>
        <c:varyColors val="0"/>
        <c:ser>
          <c:idx val="0"/>
          <c:order val="0"/>
          <c:tx>
            <c:v>Frequency</c:v>
          </c:tx>
          <c:invertIfNegative val="0"/>
          <c:cat>
            <c:strRef>
              <c:f>'measure of dispersion'!$DT$10:$DT$15</c:f>
              <c:strCache>
                <c:ptCount val="6"/>
                <c:pt idx="0">
                  <c:v>30</c:v>
                </c:pt>
                <c:pt idx="1">
                  <c:v>35</c:v>
                </c:pt>
                <c:pt idx="2">
                  <c:v>40</c:v>
                </c:pt>
                <c:pt idx="3">
                  <c:v>45</c:v>
                </c:pt>
                <c:pt idx="4">
                  <c:v>50</c:v>
                </c:pt>
                <c:pt idx="5">
                  <c:v>More</c:v>
                </c:pt>
              </c:strCache>
            </c:strRef>
          </c:cat>
          <c:val>
            <c:numRef>
              <c:f>'measure of dispersion'!$DU$10:$DU$15</c:f>
              <c:numCache>
                <c:formatCode>General</c:formatCode>
                <c:ptCount val="6"/>
                <c:pt idx="0">
                  <c:v>10</c:v>
                </c:pt>
                <c:pt idx="1">
                  <c:v>13</c:v>
                </c:pt>
                <c:pt idx="2">
                  <c:v>15</c:v>
                </c:pt>
                <c:pt idx="3">
                  <c:v>10</c:v>
                </c:pt>
                <c:pt idx="4">
                  <c:v>2</c:v>
                </c:pt>
                <c:pt idx="5">
                  <c:v>0</c:v>
                </c:pt>
              </c:numCache>
            </c:numRef>
          </c:val>
          <c:extLst>
            <c:ext xmlns:c16="http://schemas.microsoft.com/office/drawing/2014/chart" uri="{C3380CC4-5D6E-409C-BE32-E72D297353CC}">
              <c16:uniqueId val="{00000001-D4A0-401D-B58A-4A1270CB1853}"/>
            </c:ext>
          </c:extLst>
        </c:ser>
        <c:dLbls>
          <c:showLegendKey val="0"/>
          <c:showVal val="0"/>
          <c:showCatName val="0"/>
          <c:showSerName val="0"/>
          <c:showPercent val="0"/>
          <c:showBubbleSize val="0"/>
        </c:dLbls>
        <c:gapWidth val="150"/>
        <c:axId val="421502160"/>
        <c:axId val="383336480"/>
      </c:barChart>
      <c:catAx>
        <c:axId val="421502160"/>
        <c:scaling>
          <c:orientation val="minMax"/>
        </c:scaling>
        <c:delete val="0"/>
        <c:axPos val="b"/>
        <c:title>
          <c:tx>
            <c:rich>
              <a:bodyPr/>
              <a:lstStyle/>
              <a:p>
                <a:pPr>
                  <a:defRPr/>
                </a:pPr>
                <a:r>
                  <a:rPr lang="en-IN"/>
                  <a:t>Bin</a:t>
                </a:r>
              </a:p>
            </c:rich>
          </c:tx>
          <c:overlay val="0"/>
        </c:title>
        <c:numFmt formatCode="General" sourceLinked="1"/>
        <c:majorTickMark val="out"/>
        <c:minorTickMark val="none"/>
        <c:tickLblPos val="nextTo"/>
        <c:crossAx val="383336480"/>
        <c:crosses val="autoZero"/>
        <c:auto val="1"/>
        <c:lblAlgn val="ctr"/>
        <c:lblOffset val="100"/>
        <c:noMultiLvlLbl val="0"/>
      </c:catAx>
      <c:valAx>
        <c:axId val="383336480"/>
        <c:scaling>
          <c:orientation val="minMax"/>
        </c:scaling>
        <c:delete val="0"/>
        <c:axPos val="l"/>
        <c:title>
          <c:tx>
            <c:rich>
              <a:bodyPr/>
              <a:lstStyle/>
              <a:p>
                <a:pPr>
                  <a:defRPr/>
                </a:pPr>
                <a:r>
                  <a:rPr lang="en-IN"/>
                  <a:t>Frequency</a:t>
                </a:r>
              </a:p>
            </c:rich>
          </c:tx>
          <c:overlay val="0"/>
        </c:title>
        <c:numFmt formatCode="General" sourceLinked="1"/>
        <c:majorTickMark val="out"/>
        <c:minorTickMark val="none"/>
        <c:tickLblPos val="nextTo"/>
        <c:crossAx val="421502160"/>
        <c:crosses val="autoZero"/>
        <c:crossBetween val="between"/>
      </c:valAx>
    </c:plotArea>
    <c:legend>
      <c:legendPos val="r"/>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58</xdr:col>
      <xdr:colOff>104775</xdr:colOff>
      <xdr:row>13</xdr:row>
      <xdr:rowOff>85725</xdr:rowOff>
    </xdr:from>
    <xdr:to>
      <xdr:col>62</xdr:col>
      <xdr:colOff>276225</xdr:colOff>
      <xdr:row>21</xdr:row>
      <xdr:rowOff>180975</xdr:rowOff>
    </xdr:to>
    <xdr:graphicFrame macro="">
      <xdr:nvGraphicFramePr>
        <xdr:cNvPr id="4" name="Chart 3">
          <a:extLst>
            <a:ext uri="{FF2B5EF4-FFF2-40B4-BE49-F238E27FC236}">
              <a16:creationId xmlns:a16="http://schemas.microsoft.com/office/drawing/2014/main" id="{6295B8FA-D486-4232-96E2-ACD536E7AB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419099</xdr:colOff>
      <xdr:row>13</xdr:row>
      <xdr:rowOff>95250</xdr:rowOff>
    </xdr:from>
    <xdr:to>
      <xdr:col>67</xdr:col>
      <xdr:colOff>66675</xdr:colOff>
      <xdr:row>22</xdr:row>
      <xdr:rowOff>57150</xdr:rowOff>
    </xdr:to>
    <xdr:graphicFrame macro="">
      <xdr:nvGraphicFramePr>
        <xdr:cNvPr id="7" name="Chart 6">
          <a:extLst>
            <a:ext uri="{FF2B5EF4-FFF2-40B4-BE49-F238E27FC236}">
              <a16:creationId xmlns:a16="http://schemas.microsoft.com/office/drawing/2014/main" id="{FA2FB597-BD46-4B49-B1DB-ECA44574C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78</xdr:col>
      <xdr:colOff>85724</xdr:colOff>
      <xdr:row>14</xdr:row>
      <xdr:rowOff>76201</xdr:rowOff>
    </xdr:from>
    <xdr:to>
      <xdr:col>82</xdr:col>
      <xdr:colOff>104775</xdr:colOff>
      <xdr:row>21</xdr:row>
      <xdr:rowOff>152401</xdr:rowOff>
    </xdr:to>
    <xdr:graphicFrame macro="">
      <xdr:nvGraphicFramePr>
        <xdr:cNvPr id="9" name="Chart 8">
          <a:extLst>
            <a:ext uri="{FF2B5EF4-FFF2-40B4-BE49-F238E27FC236}">
              <a16:creationId xmlns:a16="http://schemas.microsoft.com/office/drawing/2014/main" id="{ACEF8B4B-7D47-43DD-8122-1103C02475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73</xdr:col>
      <xdr:colOff>271462</xdr:colOff>
      <xdr:row>14</xdr:row>
      <xdr:rowOff>104775</xdr:rowOff>
    </xdr:from>
    <xdr:to>
      <xdr:col>77</xdr:col>
      <xdr:colOff>552450</xdr:colOff>
      <xdr:row>22</xdr:row>
      <xdr:rowOff>19050</xdr:rowOff>
    </xdr:to>
    <xdr:graphicFrame macro="">
      <xdr:nvGraphicFramePr>
        <xdr:cNvPr id="10" name="Chart 9">
          <a:extLst>
            <a:ext uri="{FF2B5EF4-FFF2-40B4-BE49-F238E27FC236}">
              <a16:creationId xmlns:a16="http://schemas.microsoft.com/office/drawing/2014/main" id="{49A000A1-AD13-4A6C-B4BD-0B338198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86</xdr:col>
      <xdr:colOff>604837</xdr:colOff>
      <xdr:row>4</xdr:row>
      <xdr:rowOff>104775</xdr:rowOff>
    </xdr:from>
    <xdr:to>
      <xdr:col>90</xdr:col>
      <xdr:colOff>485775</xdr:colOff>
      <xdr:row>12</xdr:row>
      <xdr:rowOff>114300</xdr:rowOff>
    </xdr:to>
    <xdr:graphicFrame macro="">
      <xdr:nvGraphicFramePr>
        <xdr:cNvPr id="11" name="Chart 10">
          <a:extLst>
            <a:ext uri="{FF2B5EF4-FFF2-40B4-BE49-F238E27FC236}">
              <a16:creationId xmlns:a16="http://schemas.microsoft.com/office/drawing/2014/main" id="{EA7FF8F5-A3C8-4364-A275-9C489CBDFD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90</xdr:col>
      <xdr:colOff>23812</xdr:colOff>
      <xdr:row>23</xdr:row>
      <xdr:rowOff>19050</xdr:rowOff>
    </xdr:from>
    <xdr:to>
      <xdr:col>94</xdr:col>
      <xdr:colOff>104775</xdr:colOff>
      <xdr:row>29</xdr:row>
      <xdr:rowOff>180975</xdr:rowOff>
    </xdr:to>
    <xdr:graphicFrame macro="">
      <xdr:nvGraphicFramePr>
        <xdr:cNvPr id="13" name="Chart 12">
          <a:extLst>
            <a:ext uri="{FF2B5EF4-FFF2-40B4-BE49-F238E27FC236}">
              <a16:creationId xmlns:a16="http://schemas.microsoft.com/office/drawing/2014/main" id="{850B522D-8E39-4DAB-B956-4ACEAA1C81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108</xdr:col>
      <xdr:colOff>314324</xdr:colOff>
      <xdr:row>5</xdr:row>
      <xdr:rowOff>180975</xdr:rowOff>
    </xdr:from>
    <xdr:to>
      <xdr:col>113</xdr:col>
      <xdr:colOff>514349</xdr:colOff>
      <xdr:row>15</xdr:row>
      <xdr:rowOff>9525</xdr:rowOff>
    </xdr:to>
    <xdr:graphicFrame macro="">
      <xdr:nvGraphicFramePr>
        <xdr:cNvPr id="2" name="Chart 1">
          <a:extLst>
            <a:ext uri="{FF2B5EF4-FFF2-40B4-BE49-F238E27FC236}">
              <a16:creationId xmlns:a16="http://schemas.microsoft.com/office/drawing/2014/main" id="{7258F694-A6E3-412C-9C8D-F96B49393C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103</xdr:col>
      <xdr:colOff>157162</xdr:colOff>
      <xdr:row>24</xdr:row>
      <xdr:rowOff>9525</xdr:rowOff>
    </xdr:from>
    <xdr:to>
      <xdr:col>107</xdr:col>
      <xdr:colOff>400050</xdr:colOff>
      <xdr:row>33</xdr:row>
      <xdr:rowOff>133350</xdr:rowOff>
    </xdr:to>
    <xdr:graphicFrame macro="">
      <xdr:nvGraphicFramePr>
        <xdr:cNvPr id="3" name="Chart 2">
          <a:extLst>
            <a:ext uri="{FF2B5EF4-FFF2-40B4-BE49-F238E27FC236}">
              <a16:creationId xmlns:a16="http://schemas.microsoft.com/office/drawing/2014/main" id="{30C0FA7B-E43C-4356-8440-5B5E29A0D7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125</xdr:col>
      <xdr:colOff>314325</xdr:colOff>
      <xdr:row>5</xdr:row>
      <xdr:rowOff>19050</xdr:rowOff>
    </xdr:from>
    <xdr:to>
      <xdr:col>131</xdr:col>
      <xdr:colOff>314325</xdr:colOff>
      <xdr:row>15</xdr:row>
      <xdr:rowOff>19050</xdr:rowOff>
    </xdr:to>
    <xdr:graphicFrame macro="">
      <xdr:nvGraphicFramePr>
        <xdr:cNvPr id="5" name="Chart 4">
          <a:extLst>
            <a:ext uri="{FF2B5EF4-FFF2-40B4-BE49-F238E27FC236}">
              <a16:creationId xmlns:a16="http://schemas.microsoft.com/office/drawing/2014/main" id="{2963CD8F-CD6E-407A-BCF2-DE341289E5A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120</xdr:col>
      <xdr:colOff>119062</xdr:colOff>
      <xdr:row>26</xdr:row>
      <xdr:rowOff>1</xdr:rowOff>
    </xdr:from>
    <xdr:to>
      <xdr:col>125</xdr:col>
      <xdr:colOff>76200</xdr:colOff>
      <xdr:row>36</xdr:row>
      <xdr:rowOff>57151</xdr:rowOff>
    </xdr:to>
    <xdr:graphicFrame macro="">
      <xdr:nvGraphicFramePr>
        <xdr:cNvPr id="8" name="Chart 7">
          <a:extLst>
            <a:ext uri="{FF2B5EF4-FFF2-40B4-BE49-F238E27FC236}">
              <a16:creationId xmlns:a16="http://schemas.microsoft.com/office/drawing/2014/main" id="{38390AF7-E01E-4471-BD09-7BEA9556B0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142</xdr:col>
      <xdr:colOff>242887</xdr:colOff>
      <xdr:row>6</xdr:row>
      <xdr:rowOff>133350</xdr:rowOff>
    </xdr:from>
    <xdr:to>
      <xdr:col>149</xdr:col>
      <xdr:colOff>28575</xdr:colOff>
      <xdr:row>16</xdr:row>
      <xdr:rowOff>57150</xdr:rowOff>
    </xdr:to>
    <xdr:graphicFrame macro="">
      <xdr:nvGraphicFramePr>
        <xdr:cNvPr id="12" name="Chart 11">
          <a:extLst>
            <a:ext uri="{FF2B5EF4-FFF2-40B4-BE49-F238E27FC236}">
              <a16:creationId xmlns:a16="http://schemas.microsoft.com/office/drawing/2014/main" id="{7C87FDC7-1B15-4F80-8D49-7B9D95754E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137</xdr:col>
      <xdr:colOff>14287</xdr:colOff>
      <xdr:row>29</xdr:row>
      <xdr:rowOff>66675</xdr:rowOff>
    </xdr:from>
    <xdr:to>
      <xdr:col>142</xdr:col>
      <xdr:colOff>323850</xdr:colOff>
      <xdr:row>40</xdr:row>
      <xdr:rowOff>171450</xdr:rowOff>
    </xdr:to>
    <xdr:graphicFrame macro="">
      <xdr:nvGraphicFramePr>
        <xdr:cNvPr id="14" name="Chart 13">
          <a:extLst>
            <a:ext uri="{FF2B5EF4-FFF2-40B4-BE49-F238E27FC236}">
              <a16:creationId xmlns:a16="http://schemas.microsoft.com/office/drawing/2014/main" id="{F19AC6FB-AF11-4909-BF09-9EDFBBC770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156</xdr:col>
      <xdr:colOff>4762</xdr:colOff>
      <xdr:row>4</xdr:row>
      <xdr:rowOff>114300</xdr:rowOff>
    </xdr:from>
    <xdr:to>
      <xdr:col>161</xdr:col>
      <xdr:colOff>342900</xdr:colOff>
      <xdr:row>15</xdr:row>
      <xdr:rowOff>123825</xdr:rowOff>
    </xdr:to>
    <xdr:graphicFrame macro="">
      <xdr:nvGraphicFramePr>
        <xdr:cNvPr id="15" name="Chart 14">
          <a:extLst>
            <a:ext uri="{FF2B5EF4-FFF2-40B4-BE49-F238E27FC236}">
              <a16:creationId xmlns:a16="http://schemas.microsoft.com/office/drawing/2014/main" id="{0B0341A4-1C51-4393-ADE4-42F5612F45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177CC5-EE7A-4F03-B025-28FE4F2E08A7}">
  <dimension ref="A2:U53"/>
  <sheetViews>
    <sheetView workbookViewId="0">
      <selection activeCell="U9" sqref="U9"/>
    </sheetView>
  </sheetViews>
  <sheetFormatPr defaultRowHeight="15" x14ac:dyDescent="0.25"/>
  <cols>
    <col min="11" max="11" width="10.140625" bestFit="1" customWidth="1"/>
  </cols>
  <sheetData>
    <row r="2" spans="1:21" x14ac:dyDescent="0.25">
      <c r="A2" t="s">
        <v>2</v>
      </c>
      <c r="J2" t="s">
        <v>6</v>
      </c>
    </row>
    <row r="3" spans="1:21" x14ac:dyDescent="0.25">
      <c r="B3" t="s">
        <v>0</v>
      </c>
      <c r="C3" t="s">
        <v>1</v>
      </c>
      <c r="K3" t="s">
        <v>7</v>
      </c>
      <c r="L3" s="2" t="s">
        <v>9</v>
      </c>
    </row>
    <row r="4" spans="1:21" x14ac:dyDescent="0.25">
      <c r="B4">
        <v>1</v>
      </c>
      <c r="C4">
        <v>50</v>
      </c>
      <c r="K4">
        <v>1</v>
      </c>
      <c r="L4">
        <v>1</v>
      </c>
      <c r="N4" t="s">
        <v>23</v>
      </c>
      <c r="R4">
        <f>AVERAGE(L4:L53)</f>
        <v>3.44</v>
      </c>
    </row>
    <row r="5" spans="1:21" x14ac:dyDescent="0.25">
      <c r="B5">
        <v>2</v>
      </c>
      <c r="C5">
        <v>60</v>
      </c>
      <c r="K5">
        <v>2</v>
      </c>
      <c r="L5">
        <v>1</v>
      </c>
    </row>
    <row r="6" spans="1:21" x14ac:dyDescent="0.25">
      <c r="B6">
        <v>3</v>
      </c>
      <c r="C6">
        <v>55</v>
      </c>
      <c r="K6">
        <v>3</v>
      </c>
      <c r="L6">
        <v>1</v>
      </c>
      <c r="N6" t="s">
        <v>24</v>
      </c>
      <c r="T6">
        <f>MEDIAN(L4:L53)</f>
        <v>3</v>
      </c>
    </row>
    <row r="7" spans="1:21" x14ac:dyDescent="0.25">
      <c r="B7">
        <v>4</v>
      </c>
      <c r="C7">
        <v>70</v>
      </c>
      <c r="K7">
        <v>4</v>
      </c>
      <c r="L7">
        <v>1</v>
      </c>
    </row>
    <row r="8" spans="1:21" x14ac:dyDescent="0.25">
      <c r="K8">
        <v>5</v>
      </c>
      <c r="L8">
        <v>2</v>
      </c>
      <c r="N8" t="s">
        <v>25</v>
      </c>
      <c r="U8">
        <f>MODE(L4:L53)</f>
        <v>2</v>
      </c>
    </row>
    <row r="9" spans="1:21" x14ac:dyDescent="0.25">
      <c r="B9" t="s">
        <v>17</v>
      </c>
      <c r="E9">
        <f>AVERAGE(C4:C7)</f>
        <v>58.75</v>
      </c>
      <c r="K9">
        <v>6</v>
      </c>
      <c r="L9">
        <v>2</v>
      </c>
    </row>
    <row r="10" spans="1:21" x14ac:dyDescent="0.25">
      <c r="K10">
        <v>7</v>
      </c>
      <c r="L10">
        <v>2</v>
      </c>
    </row>
    <row r="11" spans="1:21" x14ac:dyDescent="0.25">
      <c r="B11" t="s">
        <v>18</v>
      </c>
      <c r="G11">
        <f>MEDIAN(C4:C7)</f>
        <v>57.5</v>
      </c>
      <c r="K11">
        <v>8</v>
      </c>
      <c r="L11">
        <v>2</v>
      </c>
    </row>
    <row r="12" spans="1:21" ht="17.25" x14ac:dyDescent="0.3">
      <c r="C12" s="1"/>
      <c r="E12" t="s">
        <v>8</v>
      </c>
      <c r="F12" t="s">
        <v>8</v>
      </c>
      <c r="G12" t="s">
        <v>8</v>
      </c>
      <c r="K12">
        <v>9</v>
      </c>
      <c r="L12">
        <v>2</v>
      </c>
    </row>
    <row r="13" spans="1:21" x14ac:dyDescent="0.25">
      <c r="B13" t="s">
        <v>19</v>
      </c>
      <c r="G13" t="e">
        <f>MODE(C4:C7)</f>
        <v>#N/A</v>
      </c>
      <c r="K13">
        <v>10</v>
      </c>
      <c r="L13">
        <v>2</v>
      </c>
    </row>
    <row r="14" spans="1:21" x14ac:dyDescent="0.25">
      <c r="K14">
        <v>11</v>
      </c>
      <c r="L14">
        <v>2</v>
      </c>
    </row>
    <row r="15" spans="1:21" x14ac:dyDescent="0.25">
      <c r="A15" t="s">
        <v>3</v>
      </c>
      <c r="K15">
        <v>12</v>
      </c>
      <c r="L15">
        <v>2</v>
      </c>
    </row>
    <row r="16" spans="1:21" x14ac:dyDescent="0.25">
      <c r="B16" t="s">
        <v>4</v>
      </c>
      <c r="C16" t="s">
        <v>5</v>
      </c>
      <c r="K16">
        <v>13</v>
      </c>
      <c r="L16">
        <v>2</v>
      </c>
    </row>
    <row r="17" spans="2:12" x14ac:dyDescent="0.25">
      <c r="B17">
        <v>1</v>
      </c>
      <c r="C17">
        <v>10</v>
      </c>
      <c r="K17">
        <v>14</v>
      </c>
      <c r="L17">
        <v>2</v>
      </c>
    </row>
    <row r="18" spans="2:12" x14ac:dyDescent="0.25">
      <c r="B18">
        <v>2</v>
      </c>
      <c r="C18">
        <v>10</v>
      </c>
      <c r="K18">
        <v>15</v>
      </c>
      <c r="L18">
        <v>2</v>
      </c>
    </row>
    <row r="19" spans="2:12" x14ac:dyDescent="0.25">
      <c r="B19">
        <v>3</v>
      </c>
      <c r="C19">
        <v>10</v>
      </c>
      <c r="K19">
        <v>16</v>
      </c>
      <c r="L19">
        <v>2</v>
      </c>
    </row>
    <row r="20" spans="2:12" x14ac:dyDescent="0.25">
      <c r="B20">
        <v>4</v>
      </c>
      <c r="C20">
        <v>10</v>
      </c>
      <c r="K20">
        <v>17</v>
      </c>
      <c r="L20">
        <v>2</v>
      </c>
    </row>
    <row r="21" spans="2:12" x14ac:dyDescent="0.25">
      <c r="B21">
        <v>5</v>
      </c>
      <c r="C21">
        <v>10</v>
      </c>
      <c r="K21">
        <v>18</v>
      </c>
      <c r="L21">
        <v>3</v>
      </c>
    </row>
    <row r="22" spans="2:12" x14ac:dyDescent="0.25">
      <c r="B22">
        <v>6</v>
      </c>
      <c r="C22">
        <v>10</v>
      </c>
      <c r="K22">
        <v>19</v>
      </c>
      <c r="L22">
        <v>3</v>
      </c>
    </row>
    <row r="23" spans="2:12" x14ac:dyDescent="0.25">
      <c r="B23">
        <v>7</v>
      </c>
      <c r="C23">
        <v>15</v>
      </c>
      <c r="K23">
        <v>20</v>
      </c>
      <c r="L23">
        <v>3</v>
      </c>
    </row>
    <row r="24" spans="2:12" x14ac:dyDescent="0.25">
      <c r="B24">
        <v>8</v>
      </c>
      <c r="C24">
        <v>15</v>
      </c>
      <c r="K24">
        <v>21</v>
      </c>
      <c r="L24">
        <v>3</v>
      </c>
    </row>
    <row r="25" spans="2:12" x14ac:dyDescent="0.25">
      <c r="B25">
        <v>9</v>
      </c>
      <c r="C25">
        <v>15</v>
      </c>
      <c r="K25">
        <v>22</v>
      </c>
      <c r="L25">
        <v>3</v>
      </c>
    </row>
    <row r="26" spans="2:12" x14ac:dyDescent="0.25">
      <c r="B26">
        <v>10</v>
      </c>
      <c r="C26">
        <v>15</v>
      </c>
      <c r="K26">
        <v>23</v>
      </c>
      <c r="L26">
        <v>3</v>
      </c>
    </row>
    <row r="27" spans="2:12" x14ac:dyDescent="0.25">
      <c r="B27">
        <v>11</v>
      </c>
      <c r="C27">
        <v>15</v>
      </c>
      <c r="K27">
        <v>24</v>
      </c>
      <c r="L27">
        <v>3</v>
      </c>
    </row>
    <row r="28" spans="2:12" x14ac:dyDescent="0.25">
      <c r="B28">
        <v>12</v>
      </c>
      <c r="C28">
        <v>20</v>
      </c>
      <c r="K28">
        <v>25</v>
      </c>
      <c r="L28">
        <v>3</v>
      </c>
    </row>
    <row r="29" spans="2:12" x14ac:dyDescent="0.25">
      <c r="B29">
        <v>13</v>
      </c>
      <c r="C29">
        <v>20</v>
      </c>
      <c r="K29">
        <v>26</v>
      </c>
      <c r="L29">
        <v>3</v>
      </c>
    </row>
    <row r="30" spans="2:12" x14ac:dyDescent="0.25">
      <c r="B30">
        <v>14</v>
      </c>
      <c r="C30">
        <v>20</v>
      </c>
      <c r="K30">
        <v>27</v>
      </c>
      <c r="L30">
        <v>3</v>
      </c>
    </row>
    <row r="31" spans="2:12" x14ac:dyDescent="0.25">
      <c r="B31">
        <v>15</v>
      </c>
      <c r="C31">
        <v>20</v>
      </c>
      <c r="K31">
        <v>28</v>
      </c>
      <c r="L31">
        <v>3</v>
      </c>
    </row>
    <row r="32" spans="2:12" x14ac:dyDescent="0.25">
      <c r="B32">
        <v>16</v>
      </c>
      <c r="C32">
        <v>20</v>
      </c>
      <c r="K32">
        <v>29</v>
      </c>
      <c r="L32">
        <v>4</v>
      </c>
    </row>
    <row r="33" spans="2:12" x14ac:dyDescent="0.25">
      <c r="B33">
        <v>17</v>
      </c>
      <c r="C33">
        <v>25</v>
      </c>
      <c r="K33">
        <v>30</v>
      </c>
      <c r="L33">
        <v>4</v>
      </c>
    </row>
    <row r="34" spans="2:12" x14ac:dyDescent="0.25">
      <c r="B34">
        <v>18</v>
      </c>
      <c r="C34">
        <v>25</v>
      </c>
      <c r="K34">
        <v>31</v>
      </c>
      <c r="L34">
        <v>4</v>
      </c>
    </row>
    <row r="35" spans="2:12" x14ac:dyDescent="0.25">
      <c r="B35">
        <v>19</v>
      </c>
      <c r="C35">
        <v>25</v>
      </c>
      <c r="K35">
        <v>32</v>
      </c>
      <c r="L35">
        <v>4</v>
      </c>
    </row>
    <row r="36" spans="2:12" x14ac:dyDescent="0.25">
      <c r="B36">
        <v>20</v>
      </c>
      <c r="C36">
        <v>30</v>
      </c>
      <c r="K36">
        <v>33</v>
      </c>
      <c r="L36">
        <v>4</v>
      </c>
    </row>
    <row r="37" spans="2:12" x14ac:dyDescent="0.25">
      <c r="K37">
        <v>34</v>
      </c>
      <c r="L37">
        <v>4</v>
      </c>
    </row>
    <row r="38" spans="2:12" x14ac:dyDescent="0.25">
      <c r="B38" t="s">
        <v>20</v>
      </c>
      <c r="F38">
        <f>AVERAGE(C17:C36)</f>
        <v>17</v>
      </c>
      <c r="K38">
        <v>35</v>
      </c>
      <c r="L38">
        <v>4</v>
      </c>
    </row>
    <row r="39" spans="2:12" x14ac:dyDescent="0.25">
      <c r="K39">
        <v>36</v>
      </c>
      <c r="L39">
        <v>4</v>
      </c>
    </row>
    <row r="40" spans="2:12" x14ac:dyDescent="0.25">
      <c r="B40" t="s">
        <v>21</v>
      </c>
      <c r="H40">
        <f>MEDIAN(C17:C36)</f>
        <v>15</v>
      </c>
      <c r="K40">
        <v>37</v>
      </c>
      <c r="L40">
        <v>4</v>
      </c>
    </row>
    <row r="41" spans="2:12" x14ac:dyDescent="0.25">
      <c r="K41">
        <v>38</v>
      </c>
      <c r="L41">
        <v>5</v>
      </c>
    </row>
    <row r="42" spans="2:12" x14ac:dyDescent="0.25">
      <c r="B42" t="s">
        <v>22</v>
      </c>
      <c r="I42">
        <f>MODE(C17:C36)</f>
        <v>10</v>
      </c>
      <c r="K42">
        <v>39</v>
      </c>
      <c r="L42">
        <v>5</v>
      </c>
    </row>
    <row r="43" spans="2:12" x14ac:dyDescent="0.25">
      <c r="K43">
        <v>40</v>
      </c>
      <c r="L43">
        <v>5</v>
      </c>
    </row>
    <row r="44" spans="2:12" x14ac:dyDescent="0.25">
      <c r="K44">
        <v>41</v>
      </c>
      <c r="L44">
        <v>5</v>
      </c>
    </row>
    <row r="45" spans="2:12" x14ac:dyDescent="0.25">
      <c r="K45">
        <v>42</v>
      </c>
      <c r="L45">
        <v>5</v>
      </c>
    </row>
    <row r="46" spans="2:12" x14ac:dyDescent="0.25">
      <c r="K46">
        <v>43</v>
      </c>
      <c r="L46">
        <v>5</v>
      </c>
    </row>
    <row r="47" spans="2:12" x14ac:dyDescent="0.25">
      <c r="K47">
        <v>44</v>
      </c>
      <c r="L47">
        <v>5</v>
      </c>
    </row>
    <row r="48" spans="2:12" x14ac:dyDescent="0.25">
      <c r="K48">
        <v>45</v>
      </c>
      <c r="L48">
        <v>6</v>
      </c>
    </row>
    <row r="49" spans="11:12" x14ac:dyDescent="0.25">
      <c r="K49">
        <v>46</v>
      </c>
      <c r="L49">
        <v>6</v>
      </c>
    </row>
    <row r="50" spans="11:12" x14ac:dyDescent="0.25">
      <c r="K50">
        <v>47</v>
      </c>
      <c r="L50">
        <v>6</v>
      </c>
    </row>
    <row r="51" spans="11:12" x14ac:dyDescent="0.25">
      <c r="K51">
        <v>48</v>
      </c>
      <c r="L51">
        <v>6</v>
      </c>
    </row>
    <row r="52" spans="11:12" x14ac:dyDescent="0.25">
      <c r="K52">
        <v>49</v>
      </c>
      <c r="L52">
        <v>7</v>
      </c>
    </row>
    <row r="53" spans="11:12" x14ac:dyDescent="0.25">
      <c r="K53">
        <v>50</v>
      </c>
      <c r="L53">
        <v>7</v>
      </c>
    </row>
  </sheetData>
  <sortState xmlns:xlrd2="http://schemas.microsoft.com/office/spreadsheetml/2017/richdata2" ref="L4:L53">
    <sortCondition ref="L4"/>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41066-A185-4B1C-9D6B-422E99F8E4E3}">
  <dimension ref="A1:FB104"/>
  <sheetViews>
    <sheetView tabSelected="1" zoomScaleNormal="100" workbookViewId="0">
      <selection activeCell="FB27" sqref="FB27"/>
    </sheetView>
  </sheetViews>
  <sheetFormatPr defaultRowHeight="15" x14ac:dyDescent="0.25"/>
  <cols>
    <col min="3" max="3" width="10" bestFit="1" customWidth="1"/>
    <col min="5" max="5" width="11.5703125" bestFit="1" customWidth="1"/>
    <col min="11" max="11" width="10.42578125" bestFit="1" customWidth="1"/>
    <col min="12" max="12" width="13.140625" bestFit="1" customWidth="1"/>
    <col min="25" max="25" width="10.140625" bestFit="1" customWidth="1"/>
    <col min="134" max="134" width="13.28515625" bestFit="1" customWidth="1"/>
    <col min="135" max="135" width="15.42578125" bestFit="1" customWidth="1"/>
  </cols>
  <sheetData>
    <row r="1" spans="1:157" x14ac:dyDescent="0.25">
      <c r="A1" t="s">
        <v>2</v>
      </c>
    </row>
    <row r="2" spans="1:157" x14ac:dyDescent="0.25">
      <c r="B2" t="s">
        <v>10</v>
      </c>
      <c r="C2" t="s">
        <v>1</v>
      </c>
      <c r="J2" t="s">
        <v>6</v>
      </c>
      <c r="T2" t="s">
        <v>14</v>
      </c>
      <c r="X2" t="s">
        <v>37</v>
      </c>
      <c r="AG2" t="s">
        <v>39</v>
      </c>
      <c r="AT2" t="s">
        <v>43</v>
      </c>
      <c r="BA2" t="s">
        <v>52</v>
      </c>
      <c r="BP2" t="s">
        <v>70</v>
      </c>
      <c r="CF2" t="s">
        <v>84</v>
      </c>
      <c r="CU2" t="s">
        <v>142</v>
      </c>
      <c r="DL2" t="s">
        <v>153</v>
      </c>
      <c r="EC2" t="s">
        <v>163</v>
      </c>
      <c r="EU2" t="s">
        <v>174</v>
      </c>
    </row>
    <row r="3" spans="1:157" ht="15.75" thickBot="1" x14ac:dyDescent="0.3">
      <c r="B3">
        <v>1</v>
      </c>
      <c r="C3">
        <v>120</v>
      </c>
      <c r="K3" t="s">
        <v>12</v>
      </c>
      <c r="L3" t="s">
        <v>13</v>
      </c>
      <c r="U3" t="s">
        <v>15</v>
      </c>
      <c r="V3" t="s">
        <v>16</v>
      </c>
      <c r="Y3" t="s">
        <v>7</v>
      </c>
      <c r="Z3" t="s">
        <v>38</v>
      </c>
      <c r="AU3" t="s">
        <v>44</v>
      </c>
      <c r="AV3" t="s">
        <v>45</v>
      </c>
      <c r="AW3" t="s">
        <v>46</v>
      </c>
      <c r="AX3" t="s">
        <v>47</v>
      </c>
      <c r="AY3" t="s">
        <v>48</v>
      </c>
      <c r="BB3" t="s">
        <v>53</v>
      </c>
      <c r="BC3" t="s">
        <v>54</v>
      </c>
      <c r="BQ3" t="s">
        <v>7</v>
      </c>
      <c r="BR3" t="s">
        <v>71</v>
      </c>
      <c r="BT3" t="s">
        <v>55</v>
      </c>
      <c r="BU3">
        <f>MAX(BR4:BR53)</f>
        <v>73</v>
      </c>
      <c r="CG3" t="s">
        <v>85</v>
      </c>
      <c r="CH3" t="s">
        <v>65</v>
      </c>
      <c r="CV3" t="s">
        <v>7</v>
      </c>
      <c r="CW3" t="s">
        <v>143</v>
      </c>
      <c r="DM3" t="s">
        <v>154</v>
      </c>
      <c r="DN3" t="s">
        <v>11</v>
      </c>
      <c r="ED3" t="s">
        <v>164</v>
      </c>
      <c r="EE3" t="s">
        <v>165</v>
      </c>
      <c r="EV3" t="s">
        <v>175</v>
      </c>
      <c r="EW3" t="s">
        <v>176</v>
      </c>
      <c r="EX3" t="s">
        <v>177</v>
      </c>
    </row>
    <row r="4" spans="1:157" x14ac:dyDescent="0.25">
      <c r="B4">
        <v>2</v>
      </c>
      <c r="C4">
        <v>110</v>
      </c>
      <c r="K4">
        <v>1</v>
      </c>
      <c r="L4">
        <v>3</v>
      </c>
      <c r="M4" s="13" t="s">
        <v>95</v>
      </c>
      <c r="N4" t="s">
        <v>32</v>
      </c>
      <c r="Q4">
        <f>MAX(L4:L53)-MIN(L4:L53)</f>
        <v>6</v>
      </c>
      <c r="U4">
        <v>1</v>
      </c>
      <c r="V4">
        <v>120</v>
      </c>
      <c r="Y4">
        <v>1</v>
      </c>
      <c r="Z4">
        <v>6</v>
      </c>
      <c r="AA4" s="13" t="s">
        <v>95</v>
      </c>
      <c r="AB4" t="s">
        <v>35</v>
      </c>
      <c r="AE4">
        <f>MEDIAN(Z4:Z53)</f>
        <v>7.5</v>
      </c>
      <c r="AH4" t="s">
        <v>7</v>
      </c>
      <c r="AI4" t="s">
        <v>5</v>
      </c>
      <c r="AJ4" s="13" t="s">
        <v>95</v>
      </c>
      <c r="AK4" s="7" t="s">
        <v>40</v>
      </c>
      <c r="AO4">
        <f>AVERAGE(AI5:AI104)</f>
        <v>16.739999999999998</v>
      </c>
      <c r="AU4">
        <v>28</v>
      </c>
      <c r="AV4">
        <v>23</v>
      </c>
      <c r="AW4">
        <v>20</v>
      </c>
      <c r="AX4">
        <v>17</v>
      </c>
      <c r="AY4">
        <v>32</v>
      </c>
      <c r="BB4">
        <v>1</v>
      </c>
      <c r="BC4">
        <v>27</v>
      </c>
      <c r="BE4" t="s">
        <v>55</v>
      </c>
      <c r="BF4">
        <f>MAX(BC4:BC103)</f>
        <v>45</v>
      </c>
      <c r="BH4" s="12" t="s">
        <v>63</v>
      </c>
      <c r="BI4" s="12" t="s">
        <v>65</v>
      </c>
      <c r="BQ4">
        <v>1</v>
      </c>
      <c r="BR4">
        <v>28</v>
      </c>
      <c r="BT4" t="s">
        <v>56</v>
      </c>
      <c r="BU4">
        <f>MIN(BR4:BR53)</f>
        <v>28</v>
      </c>
      <c r="CG4" t="s">
        <v>86</v>
      </c>
      <c r="CH4">
        <v>30</v>
      </c>
      <c r="CI4" s="13" t="s">
        <v>95</v>
      </c>
      <c r="CJ4" t="s">
        <v>93</v>
      </c>
      <c r="CV4">
        <v>1</v>
      </c>
      <c r="CW4">
        <v>2</v>
      </c>
      <c r="DM4">
        <v>1</v>
      </c>
      <c r="DN4" s="16">
        <v>28</v>
      </c>
      <c r="DP4" s="13" t="s">
        <v>95</v>
      </c>
      <c r="DQ4" s="7" t="s">
        <v>155</v>
      </c>
      <c r="ED4">
        <v>1</v>
      </c>
      <c r="EE4" s="16">
        <v>118</v>
      </c>
      <c r="EG4" s="13" t="s">
        <v>95</v>
      </c>
      <c r="EH4" s="7" t="s">
        <v>145</v>
      </c>
      <c r="EV4">
        <v>35</v>
      </c>
      <c r="EW4">
        <v>28</v>
      </c>
      <c r="EX4">
        <v>37</v>
      </c>
      <c r="EZ4" s="13" t="s">
        <v>95</v>
      </c>
      <c r="FA4" s="7" t="s">
        <v>178</v>
      </c>
    </row>
    <row r="5" spans="1:157" ht="15.75" thickBot="1" x14ac:dyDescent="0.3">
      <c r="B5">
        <v>3</v>
      </c>
      <c r="C5">
        <v>130</v>
      </c>
      <c r="K5">
        <v>2</v>
      </c>
      <c r="L5">
        <v>5</v>
      </c>
      <c r="M5" s="13"/>
      <c r="U5">
        <v>2</v>
      </c>
      <c r="V5">
        <v>150</v>
      </c>
      <c r="Y5">
        <v>2</v>
      </c>
      <c r="Z5">
        <v>6</v>
      </c>
      <c r="AA5" s="13"/>
      <c r="AH5">
        <v>1</v>
      </c>
      <c r="AI5">
        <v>8</v>
      </c>
      <c r="AJ5" s="13"/>
      <c r="AU5">
        <v>29</v>
      </c>
      <c r="AV5">
        <v>24</v>
      </c>
      <c r="AW5">
        <v>21</v>
      </c>
      <c r="AX5">
        <v>17</v>
      </c>
      <c r="AY5">
        <v>33</v>
      </c>
      <c r="BB5">
        <v>2</v>
      </c>
      <c r="BC5">
        <v>27</v>
      </c>
      <c r="BE5" t="s">
        <v>56</v>
      </c>
      <c r="BF5">
        <f>BC4:BC103</f>
        <v>27</v>
      </c>
      <c r="BH5" s="9">
        <v>30</v>
      </c>
      <c r="BI5" s="10">
        <v>21</v>
      </c>
      <c r="BK5" s="10">
        <v>21</v>
      </c>
      <c r="BQ5">
        <v>2</v>
      </c>
      <c r="BR5">
        <v>35</v>
      </c>
      <c r="CG5" t="s">
        <v>87</v>
      </c>
      <c r="CH5">
        <v>40</v>
      </c>
      <c r="CV5">
        <v>2</v>
      </c>
      <c r="CW5">
        <v>2</v>
      </c>
      <c r="CY5" s="13" t="s">
        <v>144</v>
      </c>
      <c r="CZ5" s="7" t="s">
        <v>145</v>
      </c>
      <c r="DM5">
        <v>2</v>
      </c>
      <c r="DN5" s="16">
        <v>28</v>
      </c>
      <c r="ED5">
        <v>2</v>
      </c>
      <c r="EE5" s="16">
        <v>119</v>
      </c>
      <c r="EV5">
        <v>37</v>
      </c>
      <c r="EW5">
        <v>29</v>
      </c>
      <c r="EX5">
        <v>38</v>
      </c>
    </row>
    <row r="6" spans="1:157" x14ac:dyDescent="0.25">
      <c r="B6">
        <v>4</v>
      </c>
      <c r="C6">
        <v>115</v>
      </c>
      <c r="K6">
        <v>3</v>
      </c>
      <c r="L6">
        <v>2</v>
      </c>
      <c r="M6" s="13" t="s">
        <v>96</v>
      </c>
      <c r="N6" t="s">
        <v>33</v>
      </c>
      <c r="Q6">
        <f>VAR(L4:L53)</f>
        <v>2.3363265306122454</v>
      </c>
      <c r="U6">
        <v>3</v>
      </c>
      <c r="V6">
        <v>110</v>
      </c>
      <c r="Y6">
        <v>3</v>
      </c>
      <c r="Z6">
        <v>6</v>
      </c>
      <c r="AA6" s="13" t="s">
        <v>96</v>
      </c>
      <c r="AB6" t="s">
        <v>36</v>
      </c>
      <c r="AE6">
        <f>STDEV(Z4:Z53)</f>
        <v>1.0350983390135313</v>
      </c>
      <c r="AH6">
        <v>2</v>
      </c>
      <c r="AI6">
        <v>9</v>
      </c>
      <c r="AJ6" s="13" t="s">
        <v>96</v>
      </c>
      <c r="AK6" t="s">
        <v>41</v>
      </c>
      <c r="AQ6">
        <f>MAX(AI5:AI104)-MIN(AI5:AI104)</f>
        <v>19</v>
      </c>
      <c r="AU6">
        <v>30</v>
      </c>
      <c r="AV6">
        <v>25</v>
      </c>
      <c r="AW6">
        <v>22</v>
      </c>
      <c r="AX6">
        <v>18</v>
      </c>
      <c r="AY6">
        <v>33</v>
      </c>
      <c r="BB6">
        <v>3</v>
      </c>
      <c r="BC6">
        <v>27</v>
      </c>
      <c r="BH6" s="9">
        <v>35</v>
      </c>
      <c r="BI6" s="10">
        <v>34</v>
      </c>
      <c r="BK6" s="10">
        <v>34</v>
      </c>
      <c r="BQ6">
        <v>3</v>
      </c>
      <c r="BR6">
        <v>36</v>
      </c>
      <c r="BT6" t="s">
        <v>76</v>
      </c>
      <c r="BU6" t="s">
        <v>62</v>
      </c>
      <c r="BW6" s="12" t="s">
        <v>63</v>
      </c>
      <c r="BX6" s="12" t="s">
        <v>65</v>
      </c>
      <c r="CG6" t="s">
        <v>88</v>
      </c>
      <c r="CH6">
        <v>20</v>
      </c>
      <c r="CV6">
        <v>3</v>
      </c>
      <c r="CW6">
        <v>2</v>
      </c>
      <c r="DM6">
        <v>3</v>
      </c>
      <c r="DN6" s="16">
        <v>28</v>
      </c>
      <c r="DQ6" t="s">
        <v>55</v>
      </c>
      <c r="DR6">
        <f>MAX(DN4:DN53)</f>
        <v>47</v>
      </c>
      <c r="ED6">
        <v>3</v>
      </c>
      <c r="EE6" s="16">
        <v>119</v>
      </c>
      <c r="EH6" t="s">
        <v>55</v>
      </c>
      <c r="EI6">
        <f>MAX(EE4:EE103)</f>
        <v>148</v>
      </c>
      <c r="EV6">
        <v>38</v>
      </c>
      <c r="EW6">
        <v>30</v>
      </c>
      <c r="EX6">
        <v>39</v>
      </c>
    </row>
    <row r="7" spans="1:157" x14ac:dyDescent="0.25">
      <c r="B7">
        <v>5</v>
      </c>
      <c r="C7">
        <v>125</v>
      </c>
      <c r="K7">
        <v>4</v>
      </c>
      <c r="L7">
        <v>4</v>
      </c>
      <c r="M7" s="13"/>
      <c r="U7">
        <v>4</v>
      </c>
      <c r="V7">
        <v>135</v>
      </c>
      <c r="Y7">
        <v>4</v>
      </c>
      <c r="Z7">
        <v>6</v>
      </c>
      <c r="AH7">
        <v>3</v>
      </c>
      <c r="AI7">
        <v>10</v>
      </c>
      <c r="AJ7" s="13"/>
      <c r="AU7">
        <v>30</v>
      </c>
      <c r="AV7">
        <v>25</v>
      </c>
      <c r="AW7">
        <v>22</v>
      </c>
      <c r="AX7">
        <v>18</v>
      </c>
      <c r="AY7">
        <v>34</v>
      </c>
      <c r="BB7">
        <v>4</v>
      </c>
      <c r="BC7">
        <v>28</v>
      </c>
      <c r="BE7" t="s">
        <v>57</v>
      </c>
      <c r="BF7" t="s">
        <v>62</v>
      </c>
      <c r="BH7" s="9">
        <v>40</v>
      </c>
      <c r="BI7" s="10">
        <v>31</v>
      </c>
      <c r="BK7" s="10">
        <v>31</v>
      </c>
      <c r="BQ7">
        <v>4</v>
      </c>
      <c r="BR7">
        <v>38</v>
      </c>
      <c r="BT7" t="s">
        <v>72</v>
      </c>
      <c r="BU7">
        <v>38</v>
      </c>
      <c r="BW7" s="9">
        <v>38</v>
      </c>
      <c r="BX7" s="10">
        <v>4</v>
      </c>
      <c r="BZ7" s="10">
        <v>4</v>
      </c>
      <c r="CG7" t="s">
        <v>89</v>
      </c>
      <c r="CH7">
        <v>10</v>
      </c>
      <c r="CV7">
        <v>4</v>
      </c>
      <c r="CW7">
        <v>2</v>
      </c>
      <c r="CZ7" t="s">
        <v>55</v>
      </c>
      <c r="DA7">
        <f>MAX(CW4:CW103)</f>
        <v>5</v>
      </c>
      <c r="DM7">
        <v>4</v>
      </c>
      <c r="DN7" s="16">
        <v>28</v>
      </c>
      <c r="DQ7" t="s">
        <v>56</v>
      </c>
      <c r="DR7">
        <f>MIN(DN4:DN53)</f>
        <v>28</v>
      </c>
      <c r="ED7">
        <v>4</v>
      </c>
      <c r="EE7" s="16">
        <v>119</v>
      </c>
      <c r="EH7" t="s">
        <v>56</v>
      </c>
      <c r="EI7">
        <f>MIN(EE4:EE103)</f>
        <v>118</v>
      </c>
      <c r="EV7">
        <v>39</v>
      </c>
      <c r="EW7">
        <v>31</v>
      </c>
      <c r="EX7">
        <v>40</v>
      </c>
    </row>
    <row r="8" spans="1:157" ht="15.75" thickBot="1" x14ac:dyDescent="0.3">
      <c r="B8">
        <v>6</v>
      </c>
      <c r="C8">
        <v>105</v>
      </c>
      <c r="K8">
        <v>5</v>
      </c>
      <c r="L8">
        <v>6</v>
      </c>
      <c r="M8" s="13" t="s">
        <v>97</v>
      </c>
      <c r="N8" t="s">
        <v>34</v>
      </c>
      <c r="R8">
        <f>STDEV(L4:L53)</f>
        <v>1.5285046714394579</v>
      </c>
      <c r="U8">
        <v>5</v>
      </c>
      <c r="V8">
        <v>125</v>
      </c>
      <c r="Y8">
        <v>5</v>
      </c>
      <c r="Z8">
        <v>6</v>
      </c>
      <c r="AH8">
        <v>4</v>
      </c>
      <c r="AI8">
        <v>10</v>
      </c>
      <c r="AJ8" s="13" t="s">
        <v>97</v>
      </c>
      <c r="AK8" t="s">
        <v>42</v>
      </c>
      <c r="AR8">
        <f>_xlfn.STDEV.S(AI5:AI104)</f>
        <v>4.1429506881014673</v>
      </c>
      <c r="AU8">
        <v>30</v>
      </c>
      <c r="AV8">
        <v>26</v>
      </c>
      <c r="AW8">
        <v>23</v>
      </c>
      <c r="AX8">
        <v>19</v>
      </c>
      <c r="AY8">
        <v>34</v>
      </c>
      <c r="BB8">
        <v>5</v>
      </c>
      <c r="BC8">
        <v>28</v>
      </c>
      <c r="BE8" t="s">
        <v>58</v>
      </c>
      <c r="BF8">
        <v>30</v>
      </c>
      <c r="BH8" s="9">
        <v>45</v>
      </c>
      <c r="BI8" s="10">
        <v>14</v>
      </c>
      <c r="BK8" s="10">
        <v>14</v>
      </c>
      <c r="BQ8">
        <v>5</v>
      </c>
      <c r="BR8">
        <v>39</v>
      </c>
      <c r="BT8" t="s">
        <v>73</v>
      </c>
      <c r="BU8">
        <v>49</v>
      </c>
      <c r="BW8" s="9">
        <v>49</v>
      </c>
      <c r="BX8" s="10">
        <v>21</v>
      </c>
      <c r="BZ8" s="10">
        <v>21</v>
      </c>
      <c r="CG8" t="s">
        <v>90</v>
      </c>
      <c r="CH8">
        <v>45</v>
      </c>
      <c r="CV8">
        <v>5</v>
      </c>
      <c r="CW8">
        <v>2</v>
      </c>
      <c r="CZ8" t="s">
        <v>56</v>
      </c>
      <c r="DA8">
        <f>MIN(CW4:CW103)</f>
        <v>2</v>
      </c>
      <c r="DM8">
        <v>5</v>
      </c>
      <c r="DN8" s="16">
        <v>29</v>
      </c>
      <c r="ED8">
        <v>5</v>
      </c>
      <c r="EE8" s="16">
        <v>119</v>
      </c>
      <c r="EV8">
        <v>40</v>
      </c>
      <c r="EW8">
        <v>32</v>
      </c>
      <c r="EX8">
        <v>41</v>
      </c>
    </row>
    <row r="9" spans="1:157" ht="15.75" thickBot="1" x14ac:dyDescent="0.3">
      <c r="B9">
        <v>7</v>
      </c>
      <c r="C9">
        <v>135</v>
      </c>
      <c r="K9">
        <v>6</v>
      </c>
      <c r="L9">
        <v>2</v>
      </c>
      <c r="U9">
        <v>6</v>
      </c>
      <c r="V9">
        <v>140</v>
      </c>
      <c r="Y9">
        <v>6</v>
      </c>
      <c r="Z9">
        <v>6</v>
      </c>
      <c r="AH9">
        <v>5</v>
      </c>
      <c r="AI9">
        <v>11</v>
      </c>
      <c r="AU9">
        <v>31</v>
      </c>
      <c r="AV9">
        <v>26</v>
      </c>
      <c r="AW9">
        <v>23</v>
      </c>
      <c r="AX9">
        <v>19</v>
      </c>
      <c r="AY9">
        <v>34</v>
      </c>
      <c r="BB9">
        <v>6</v>
      </c>
      <c r="BC9">
        <v>28</v>
      </c>
      <c r="BE9" t="s">
        <v>59</v>
      </c>
      <c r="BF9">
        <v>35</v>
      </c>
      <c r="BH9" s="11" t="s">
        <v>64</v>
      </c>
      <c r="BI9" s="11">
        <v>0</v>
      </c>
      <c r="BQ9">
        <v>6</v>
      </c>
      <c r="BR9">
        <v>39</v>
      </c>
      <c r="BT9" t="s">
        <v>74</v>
      </c>
      <c r="BU9">
        <v>60</v>
      </c>
      <c r="BW9" s="9">
        <v>60</v>
      </c>
      <c r="BX9" s="10">
        <v>16</v>
      </c>
      <c r="BZ9" s="10">
        <v>16</v>
      </c>
      <c r="CG9" t="s">
        <v>91</v>
      </c>
      <c r="CH9">
        <v>25</v>
      </c>
      <c r="CV9">
        <v>6</v>
      </c>
      <c r="CW9">
        <v>2</v>
      </c>
      <c r="DM9">
        <v>6</v>
      </c>
      <c r="DN9" s="16">
        <v>29</v>
      </c>
      <c r="DQ9" t="s">
        <v>156</v>
      </c>
      <c r="DR9" t="s">
        <v>62</v>
      </c>
      <c r="DT9" s="12" t="s">
        <v>63</v>
      </c>
      <c r="DU9" s="12" t="s">
        <v>65</v>
      </c>
      <c r="ED9">
        <v>6</v>
      </c>
      <c r="EE9" s="16">
        <v>120</v>
      </c>
      <c r="EH9" t="s">
        <v>99</v>
      </c>
      <c r="EI9" t="s">
        <v>62</v>
      </c>
      <c r="EK9" s="12" t="s">
        <v>63</v>
      </c>
      <c r="EL9" s="12" t="s">
        <v>65</v>
      </c>
      <c r="EV9">
        <v>41</v>
      </c>
      <c r="EW9">
        <v>33</v>
      </c>
      <c r="EX9">
        <v>41</v>
      </c>
    </row>
    <row r="10" spans="1:157" x14ac:dyDescent="0.25">
      <c r="B10">
        <v>8</v>
      </c>
      <c r="C10">
        <v>115</v>
      </c>
      <c r="K10">
        <v>7</v>
      </c>
      <c r="L10">
        <v>3</v>
      </c>
      <c r="U10">
        <v>7</v>
      </c>
      <c r="V10">
        <v>130</v>
      </c>
      <c r="Y10">
        <v>7</v>
      </c>
      <c r="Z10">
        <v>6</v>
      </c>
      <c r="AH10">
        <v>6</v>
      </c>
      <c r="AI10">
        <v>11</v>
      </c>
      <c r="AU10">
        <v>31</v>
      </c>
      <c r="AV10">
        <v>27</v>
      </c>
      <c r="AW10">
        <v>24</v>
      </c>
      <c r="AX10">
        <v>19</v>
      </c>
      <c r="AY10">
        <v>35</v>
      </c>
      <c r="BB10">
        <v>7</v>
      </c>
      <c r="BC10">
        <v>28</v>
      </c>
      <c r="BE10" t="s">
        <v>60</v>
      </c>
      <c r="BF10">
        <v>40</v>
      </c>
      <c r="BQ10">
        <v>7</v>
      </c>
      <c r="BR10">
        <v>40</v>
      </c>
      <c r="BT10" t="s">
        <v>75</v>
      </c>
      <c r="BU10">
        <v>73</v>
      </c>
      <c r="BW10" s="9">
        <v>73</v>
      </c>
      <c r="BX10" s="10">
        <v>9</v>
      </c>
      <c r="BZ10" s="10">
        <v>9</v>
      </c>
      <c r="CG10" t="s">
        <v>92</v>
      </c>
      <c r="CH10">
        <v>30</v>
      </c>
      <c r="CV10">
        <v>7</v>
      </c>
      <c r="CW10">
        <v>2</v>
      </c>
      <c r="CZ10" t="s">
        <v>146</v>
      </c>
      <c r="DA10" t="s">
        <v>147</v>
      </c>
      <c r="DC10" s="12" t="s">
        <v>63</v>
      </c>
      <c r="DD10" s="12" t="s">
        <v>65</v>
      </c>
      <c r="DM10">
        <v>7</v>
      </c>
      <c r="DN10" s="16">
        <v>29</v>
      </c>
      <c r="DQ10" t="s">
        <v>157</v>
      </c>
      <c r="DR10">
        <v>30</v>
      </c>
      <c r="DT10" s="9">
        <v>30</v>
      </c>
      <c r="DU10" s="10">
        <v>10</v>
      </c>
      <c r="ED10">
        <v>7</v>
      </c>
      <c r="EE10" s="16">
        <v>122</v>
      </c>
      <c r="EH10" s="17" t="s">
        <v>166</v>
      </c>
      <c r="EI10" s="18">
        <v>122</v>
      </c>
      <c r="EK10" s="9">
        <v>122</v>
      </c>
      <c r="EL10" s="10">
        <v>11</v>
      </c>
      <c r="EV10">
        <v>42</v>
      </c>
      <c r="EW10">
        <v>34</v>
      </c>
      <c r="EX10">
        <v>42</v>
      </c>
    </row>
    <row r="11" spans="1:157" ht="15.75" thickBot="1" x14ac:dyDescent="0.3">
      <c r="B11">
        <v>9</v>
      </c>
      <c r="C11">
        <v>125</v>
      </c>
      <c r="K11">
        <v>8</v>
      </c>
      <c r="L11">
        <v>4</v>
      </c>
      <c r="U11">
        <v>8</v>
      </c>
      <c r="V11">
        <v>155</v>
      </c>
      <c r="Y11">
        <v>8</v>
      </c>
      <c r="Z11">
        <v>6</v>
      </c>
      <c r="AH11">
        <v>7</v>
      </c>
      <c r="AI11">
        <v>11</v>
      </c>
      <c r="AU11">
        <v>32</v>
      </c>
      <c r="AV11">
        <v>27</v>
      </c>
      <c r="AW11">
        <v>24</v>
      </c>
      <c r="AX11">
        <v>20</v>
      </c>
      <c r="AY11">
        <v>35</v>
      </c>
      <c r="BB11">
        <v>8</v>
      </c>
      <c r="BC11">
        <v>28</v>
      </c>
      <c r="BE11" t="s">
        <v>61</v>
      </c>
      <c r="BF11">
        <v>45</v>
      </c>
      <c r="BQ11">
        <v>8</v>
      </c>
      <c r="BR11">
        <v>40</v>
      </c>
      <c r="BW11" s="11" t="s">
        <v>64</v>
      </c>
      <c r="BX11" s="11">
        <v>0</v>
      </c>
      <c r="CV11">
        <v>8</v>
      </c>
      <c r="CW11">
        <v>2</v>
      </c>
      <c r="CZ11" t="s">
        <v>148</v>
      </c>
      <c r="DA11">
        <v>2</v>
      </c>
      <c r="DC11" s="9">
        <v>2</v>
      </c>
      <c r="DD11" s="10">
        <v>8</v>
      </c>
      <c r="DM11">
        <v>8</v>
      </c>
      <c r="DN11" s="16">
        <v>30</v>
      </c>
      <c r="DQ11" t="s">
        <v>158</v>
      </c>
      <c r="DR11">
        <v>35</v>
      </c>
      <c r="DT11" s="9">
        <v>35</v>
      </c>
      <c r="DU11" s="10">
        <v>13</v>
      </c>
      <c r="ED11">
        <v>8</v>
      </c>
      <c r="EE11" s="16">
        <v>122</v>
      </c>
      <c r="EH11" s="17" t="s">
        <v>167</v>
      </c>
      <c r="EI11" s="18">
        <v>127</v>
      </c>
      <c r="EK11" s="9">
        <v>127</v>
      </c>
      <c r="EL11" s="10">
        <v>24</v>
      </c>
      <c r="EV11">
        <v>43</v>
      </c>
      <c r="EW11">
        <v>35</v>
      </c>
      <c r="EX11">
        <v>43</v>
      </c>
    </row>
    <row r="12" spans="1:157" x14ac:dyDescent="0.25">
      <c r="B12">
        <v>10</v>
      </c>
      <c r="C12">
        <v>140</v>
      </c>
      <c r="K12">
        <v>9</v>
      </c>
      <c r="L12">
        <v>2</v>
      </c>
      <c r="U12">
        <v>9</v>
      </c>
      <c r="V12">
        <v>115</v>
      </c>
      <c r="Y12">
        <v>9</v>
      </c>
      <c r="Z12">
        <v>6</v>
      </c>
      <c r="AH12">
        <v>8</v>
      </c>
      <c r="AI12">
        <v>11</v>
      </c>
      <c r="AU12">
        <v>32</v>
      </c>
      <c r="AV12">
        <v>28</v>
      </c>
      <c r="AW12">
        <v>25</v>
      </c>
      <c r="AX12">
        <v>20</v>
      </c>
      <c r="AY12">
        <v>36</v>
      </c>
      <c r="BB12">
        <v>9</v>
      </c>
      <c r="BC12">
        <v>29</v>
      </c>
      <c r="BQ12">
        <v>9</v>
      </c>
      <c r="BR12">
        <v>40</v>
      </c>
      <c r="CV12">
        <v>9</v>
      </c>
      <c r="CW12">
        <v>3</v>
      </c>
      <c r="CZ12" t="s">
        <v>149</v>
      </c>
      <c r="DA12">
        <v>3</v>
      </c>
      <c r="DC12" s="9">
        <v>3</v>
      </c>
      <c r="DD12" s="10">
        <v>30</v>
      </c>
      <c r="DM12">
        <v>9</v>
      </c>
      <c r="DN12" s="16">
        <v>30</v>
      </c>
      <c r="DQ12" t="s">
        <v>159</v>
      </c>
      <c r="DR12">
        <v>40</v>
      </c>
      <c r="DT12" s="9">
        <v>40</v>
      </c>
      <c r="DU12" s="10">
        <v>15</v>
      </c>
      <c r="ED12">
        <v>9</v>
      </c>
      <c r="EE12" s="16">
        <v>122</v>
      </c>
      <c r="EH12" s="17" t="s">
        <v>168</v>
      </c>
      <c r="EI12" s="18">
        <v>132</v>
      </c>
      <c r="EK12" s="9">
        <v>132</v>
      </c>
      <c r="EL12" s="10">
        <v>26</v>
      </c>
      <c r="EV12">
        <v>44</v>
      </c>
      <c r="EW12">
        <v>36</v>
      </c>
      <c r="EX12">
        <v>44</v>
      </c>
    </row>
    <row r="13" spans="1:157" x14ac:dyDescent="0.25">
      <c r="K13">
        <v>10</v>
      </c>
      <c r="L13">
        <v>5</v>
      </c>
      <c r="U13">
        <v>10</v>
      </c>
      <c r="V13">
        <v>145</v>
      </c>
      <c r="Y13">
        <v>10</v>
      </c>
      <c r="Z13">
        <v>6</v>
      </c>
      <c r="AH13">
        <v>9</v>
      </c>
      <c r="AI13">
        <v>11</v>
      </c>
      <c r="AU13">
        <v>33</v>
      </c>
      <c r="AV13">
        <v>28</v>
      </c>
      <c r="AW13">
        <v>25</v>
      </c>
      <c r="AX13">
        <v>21</v>
      </c>
      <c r="AY13">
        <v>36</v>
      </c>
      <c r="BB13">
        <v>10</v>
      </c>
      <c r="BC13">
        <v>29</v>
      </c>
      <c r="BD13" s="13" t="s">
        <v>95</v>
      </c>
      <c r="BE13" t="s">
        <v>66</v>
      </c>
      <c r="BL13" s="8"/>
      <c r="BQ13">
        <v>10</v>
      </c>
      <c r="BR13">
        <v>41</v>
      </c>
      <c r="CV13">
        <v>10</v>
      </c>
      <c r="CW13">
        <v>3</v>
      </c>
      <c r="CZ13" t="s">
        <v>150</v>
      </c>
      <c r="DA13">
        <v>4</v>
      </c>
      <c r="DC13" s="9">
        <v>4</v>
      </c>
      <c r="DD13" s="10">
        <v>39</v>
      </c>
      <c r="DM13">
        <v>10</v>
      </c>
      <c r="DN13" s="16">
        <v>30</v>
      </c>
      <c r="DQ13" t="s">
        <v>160</v>
      </c>
      <c r="DR13">
        <v>45</v>
      </c>
      <c r="DT13" s="9">
        <v>45</v>
      </c>
      <c r="DU13" s="10">
        <v>10</v>
      </c>
      <c r="ED13">
        <v>10</v>
      </c>
      <c r="EE13" s="16">
        <v>122</v>
      </c>
      <c r="EH13" s="17" t="s">
        <v>169</v>
      </c>
      <c r="EI13" s="18">
        <v>137</v>
      </c>
      <c r="EK13" s="9">
        <v>137</v>
      </c>
      <c r="EL13" s="10">
        <v>27</v>
      </c>
      <c r="EV13">
        <v>45</v>
      </c>
      <c r="EW13">
        <v>37</v>
      </c>
      <c r="EX13">
        <v>45</v>
      </c>
    </row>
    <row r="14" spans="1:157" x14ac:dyDescent="0.25">
      <c r="A14" s="13" t="s">
        <v>95</v>
      </c>
      <c r="B14" t="s">
        <v>26</v>
      </c>
      <c r="G14">
        <f>MAX(C3:C12)-MIN(C3:C12)</f>
        <v>35</v>
      </c>
      <c r="K14">
        <v>11</v>
      </c>
      <c r="L14">
        <v>7</v>
      </c>
      <c r="U14">
        <v>11</v>
      </c>
      <c r="V14">
        <v>135</v>
      </c>
      <c r="Y14">
        <v>11</v>
      </c>
      <c r="Z14">
        <v>7</v>
      </c>
      <c r="AH14">
        <v>10</v>
      </c>
      <c r="AI14">
        <v>11</v>
      </c>
      <c r="BB14">
        <v>11</v>
      </c>
      <c r="BC14">
        <v>29</v>
      </c>
      <c r="BL14" s="8"/>
      <c r="BQ14">
        <v>11</v>
      </c>
      <c r="BR14">
        <v>41</v>
      </c>
      <c r="BS14" s="13" t="s">
        <v>95</v>
      </c>
      <c r="BT14" t="s">
        <v>77</v>
      </c>
      <c r="CV14">
        <v>11</v>
      </c>
      <c r="CW14">
        <v>3</v>
      </c>
      <c r="CZ14" t="s">
        <v>151</v>
      </c>
      <c r="DA14">
        <v>5</v>
      </c>
      <c r="DC14" s="9">
        <v>5</v>
      </c>
      <c r="DD14" s="10">
        <v>23</v>
      </c>
      <c r="DM14">
        <v>11</v>
      </c>
      <c r="DN14" s="16">
        <v>31</v>
      </c>
      <c r="DQ14" t="s">
        <v>161</v>
      </c>
      <c r="DR14">
        <v>50</v>
      </c>
      <c r="DT14" s="9">
        <v>50</v>
      </c>
      <c r="DU14" s="10">
        <v>2</v>
      </c>
      <c r="ED14">
        <v>11</v>
      </c>
      <c r="EE14" s="16">
        <v>122</v>
      </c>
      <c r="EH14" s="17" t="s">
        <v>170</v>
      </c>
      <c r="EI14" s="18">
        <v>142</v>
      </c>
      <c r="EK14" s="9">
        <v>142</v>
      </c>
      <c r="EL14" s="10">
        <v>10</v>
      </c>
    </row>
    <row r="15" spans="1:157" ht="15.75" thickBot="1" x14ac:dyDescent="0.3">
      <c r="A15" s="13"/>
      <c r="K15">
        <v>12</v>
      </c>
      <c r="L15">
        <v>2</v>
      </c>
      <c r="U15">
        <v>12</v>
      </c>
      <c r="V15">
        <v>130</v>
      </c>
      <c r="Y15">
        <v>12</v>
      </c>
      <c r="Z15">
        <v>7</v>
      </c>
      <c r="AH15">
        <v>11</v>
      </c>
      <c r="AI15">
        <v>12</v>
      </c>
      <c r="BB15">
        <v>12</v>
      </c>
      <c r="BC15">
        <v>29</v>
      </c>
      <c r="BE15" t="s">
        <v>57</v>
      </c>
      <c r="BF15" t="s">
        <v>65</v>
      </c>
      <c r="BL15" s="8"/>
      <c r="BQ15">
        <v>12</v>
      </c>
      <c r="BR15">
        <v>42</v>
      </c>
      <c r="CV15">
        <v>12</v>
      </c>
      <c r="CW15">
        <v>3</v>
      </c>
      <c r="DC15" s="11" t="s">
        <v>64</v>
      </c>
      <c r="DD15" s="11">
        <v>0</v>
      </c>
      <c r="DM15">
        <v>12</v>
      </c>
      <c r="DN15" s="16">
        <v>31</v>
      </c>
      <c r="DT15" s="11" t="s">
        <v>64</v>
      </c>
      <c r="DU15" s="11">
        <v>0</v>
      </c>
      <c r="ED15">
        <v>12</v>
      </c>
      <c r="EE15" s="16">
        <v>123</v>
      </c>
      <c r="EH15" s="17" t="s">
        <v>171</v>
      </c>
      <c r="EI15" s="18">
        <v>148</v>
      </c>
      <c r="EK15" s="9">
        <v>148</v>
      </c>
      <c r="EL15" s="10">
        <v>2</v>
      </c>
    </row>
    <row r="16" spans="1:157" ht="15.75" thickBot="1" x14ac:dyDescent="0.3">
      <c r="A16" s="13" t="s">
        <v>96</v>
      </c>
      <c r="B16" t="s">
        <v>27</v>
      </c>
      <c r="G16">
        <f>_xlfn.VAR.S(C3:C12)</f>
        <v>123.33333333333333</v>
      </c>
      <c r="K16">
        <v>13</v>
      </c>
      <c r="L16">
        <v>3</v>
      </c>
      <c r="Y16">
        <v>13</v>
      </c>
      <c r="Z16">
        <v>7</v>
      </c>
      <c r="AH16">
        <v>12</v>
      </c>
      <c r="AI16">
        <v>12</v>
      </c>
      <c r="AT16" s="13" t="s">
        <v>95</v>
      </c>
      <c r="AU16" t="s">
        <v>49</v>
      </c>
      <c r="BB16">
        <v>13</v>
      </c>
      <c r="BC16">
        <v>29</v>
      </c>
      <c r="BE16" t="s">
        <v>58</v>
      </c>
      <c r="BF16" s="10">
        <v>21</v>
      </c>
      <c r="BQ16">
        <v>13</v>
      </c>
      <c r="BR16">
        <v>42</v>
      </c>
      <c r="BT16" t="s">
        <v>76</v>
      </c>
      <c r="BU16" t="s">
        <v>65</v>
      </c>
      <c r="CI16" s="13" t="s">
        <v>96</v>
      </c>
      <c r="CJ16" s="7" t="s">
        <v>94</v>
      </c>
      <c r="CV16">
        <v>13</v>
      </c>
      <c r="CW16">
        <v>3</v>
      </c>
      <c r="DM16">
        <v>13</v>
      </c>
      <c r="DN16" s="16">
        <v>31</v>
      </c>
      <c r="ED16">
        <v>13</v>
      </c>
      <c r="EE16" s="16">
        <v>124</v>
      </c>
      <c r="EK16" s="11" t="s">
        <v>64</v>
      </c>
      <c r="EL16" s="11">
        <v>0</v>
      </c>
    </row>
    <row r="17" spans="1:158" x14ac:dyDescent="0.25">
      <c r="A17" s="13"/>
      <c r="K17">
        <v>14</v>
      </c>
      <c r="L17">
        <v>4</v>
      </c>
      <c r="S17" s="13" t="s">
        <v>95</v>
      </c>
      <c r="T17" t="s">
        <v>35</v>
      </c>
      <c r="U17" s="6"/>
      <c r="W17" s="3">
        <f>AVERAGE(V4:V15)</f>
        <v>132.5</v>
      </c>
      <c r="Y17">
        <v>14</v>
      </c>
      <c r="Z17">
        <v>7</v>
      </c>
      <c r="AH17">
        <v>13</v>
      </c>
      <c r="AI17">
        <v>12</v>
      </c>
      <c r="AT17" s="13"/>
      <c r="AU17" t="s">
        <v>44</v>
      </c>
      <c r="AV17">
        <f>AVERAGE(AU4:AU13)</f>
        <v>30.6</v>
      </c>
      <c r="BB17">
        <v>14</v>
      </c>
      <c r="BC17">
        <v>29</v>
      </c>
      <c r="BE17" t="s">
        <v>59</v>
      </c>
      <c r="BF17" s="10">
        <v>34</v>
      </c>
      <c r="BQ17">
        <v>14</v>
      </c>
      <c r="BR17">
        <v>43</v>
      </c>
      <c r="BT17" t="s">
        <v>72</v>
      </c>
      <c r="BU17" s="10">
        <v>4</v>
      </c>
      <c r="CP17" s="12" t="s">
        <v>63</v>
      </c>
      <c r="CQ17" s="12" t="s">
        <v>65</v>
      </c>
      <c r="CV17">
        <v>14</v>
      </c>
      <c r="CW17">
        <v>3</v>
      </c>
      <c r="CZ17" t="s">
        <v>146</v>
      </c>
      <c r="DA17" t="s">
        <v>65</v>
      </c>
      <c r="DM17">
        <v>14</v>
      </c>
      <c r="DN17" s="16">
        <v>32</v>
      </c>
      <c r="DQ17" t="s">
        <v>156</v>
      </c>
      <c r="DR17" t="s">
        <v>65</v>
      </c>
      <c r="ED17">
        <v>14</v>
      </c>
      <c r="EE17" s="16">
        <v>124</v>
      </c>
    </row>
    <row r="18" spans="1:158" x14ac:dyDescent="0.25">
      <c r="A18" s="13" t="s">
        <v>97</v>
      </c>
      <c r="B18" t="s">
        <v>28</v>
      </c>
      <c r="H18">
        <f>_xlfn.STDEV.S(C3:C12)</f>
        <v>11.105554165971787</v>
      </c>
      <c r="K18">
        <v>15</v>
      </c>
      <c r="L18">
        <v>2</v>
      </c>
      <c r="S18" s="13"/>
      <c r="Y18">
        <v>15</v>
      </c>
      <c r="Z18">
        <v>7</v>
      </c>
      <c r="AH18">
        <v>14</v>
      </c>
      <c r="AI18">
        <v>12</v>
      </c>
      <c r="AT18" s="13"/>
      <c r="AU18" t="s">
        <v>45</v>
      </c>
      <c r="AV18">
        <f>AVERAGE(AV4:AV13)</f>
        <v>25.9</v>
      </c>
      <c r="BB18">
        <v>15</v>
      </c>
      <c r="BC18">
        <v>29</v>
      </c>
      <c r="BE18" t="s">
        <v>60</v>
      </c>
      <c r="BF18" s="10">
        <v>31</v>
      </c>
      <c r="BQ18">
        <v>15</v>
      </c>
      <c r="BR18">
        <v>44</v>
      </c>
      <c r="BT18" t="s">
        <v>73</v>
      </c>
      <c r="BU18" s="10">
        <v>21</v>
      </c>
      <c r="CI18" s="13" t="s">
        <v>97</v>
      </c>
      <c r="CJ18" t="s">
        <v>55</v>
      </c>
      <c r="CK18">
        <f>MAX(CH4:CH10)</f>
        <v>45</v>
      </c>
      <c r="CM18" t="s">
        <v>99</v>
      </c>
      <c r="CN18" t="s">
        <v>62</v>
      </c>
      <c r="CP18" s="9">
        <v>20</v>
      </c>
      <c r="CQ18" s="10">
        <v>2</v>
      </c>
      <c r="CS18" s="10">
        <v>2</v>
      </c>
      <c r="CV18">
        <v>15</v>
      </c>
      <c r="CW18">
        <v>3</v>
      </c>
      <c r="CZ18" t="s">
        <v>148</v>
      </c>
      <c r="DA18" s="10">
        <v>8</v>
      </c>
      <c r="DM18">
        <v>15</v>
      </c>
      <c r="DN18" s="16">
        <v>32</v>
      </c>
      <c r="DQ18" t="s">
        <v>157</v>
      </c>
      <c r="DR18" s="10">
        <v>10</v>
      </c>
      <c r="ED18">
        <v>15</v>
      </c>
      <c r="EE18" s="16">
        <v>124</v>
      </c>
      <c r="EZ18" s="13" t="s">
        <v>96</v>
      </c>
      <c r="FA18" s="7" t="s">
        <v>179</v>
      </c>
    </row>
    <row r="19" spans="1:158" x14ac:dyDescent="0.25">
      <c r="K19">
        <v>16</v>
      </c>
      <c r="L19">
        <v>4</v>
      </c>
      <c r="S19" s="13" t="s">
        <v>96</v>
      </c>
      <c r="T19" t="s">
        <v>36</v>
      </c>
      <c r="W19" s="3">
        <f>MAX(V4:V15)-MIN(V4:V15)</f>
        <v>45</v>
      </c>
      <c r="Y19">
        <v>16</v>
      </c>
      <c r="Z19">
        <v>7</v>
      </c>
      <c r="AH19">
        <v>15</v>
      </c>
      <c r="AI19">
        <v>12</v>
      </c>
      <c r="AT19" s="13"/>
      <c r="AU19" t="s">
        <v>46</v>
      </c>
      <c r="AV19">
        <f>AVERAGE(AW4:AW13)</f>
        <v>22.9</v>
      </c>
      <c r="BB19">
        <v>16</v>
      </c>
      <c r="BC19">
        <v>30</v>
      </c>
      <c r="BE19" t="s">
        <v>61</v>
      </c>
      <c r="BF19" s="10">
        <v>14</v>
      </c>
      <c r="BQ19">
        <v>16</v>
      </c>
      <c r="BR19">
        <v>45</v>
      </c>
      <c r="BT19" t="s">
        <v>74</v>
      </c>
      <c r="BU19" s="10">
        <v>16</v>
      </c>
      <c r="CJ19" t="s">
        <v>56</v>
      </c>
      <c r="CK19">
        <f>MIN(CH4:CH10)</f>
        <v>10</v>
      </c>
      <c r="CM19" t="s">
        <v>100</v>
      </c>
      <c r="CN19">
        <v>20</v>
      </c>
      <c r="CP19" s="9">
        <v>30</v>
      </c>
      <c r="CQ19" s="10">
        <v>3</v>
      </c>
      <c r="CS19" s="10">
        <v>3</v>
      </c>
      <c r="CV19">
        <v>16</v>
      </c>
      <c r="CW19">
        <v>3</v>
      </c>
      <c r="CZ19" t="s">
        <v>149</v>
      </c>
      <c r="DA19" s="10">
        <v>30</v>
      </c>
      <c r="DM19">
        <v>16</v>
      </c>
      <c r="DN19" s="16">
        <v>33</v>
      </c>
      <c r="DQ19" t="s">
        <v>158</v>
      </c>
      <c r="DR19" s="10">
        <v>13</v>
      </c>
      <c r="ED19">
        <v>16</v>
      </c>
      <c r="EE19" s="16">
        <v>124</v>
      </c>
      <c r="EH19" t="s">
        <v>99</v>
      </c>
      <c r="EI19" t="s">
        <v>172</v>
      </c>
      <c r="EZ19" s="13"/>
      <c r="FA19" t="s">
        <v>175</v>
      </c>
      <c r="FB19">
        <f>AVERAGE(EV4:EV13)</f>
        <v>40.4</v>
      </c>
    </row>
    <row r="20" spans="1:158" x14ac:dyDescent="0.25">
      <c r="A20" t="s">
        <v>3</v>
      </c>
      <c r="K20">
        <v>17</v>
      </c>
      <c r="L20">
        <v>2</v>
      </c>
      <c r="Y20">
        <v>17</v>
      </c>
      <c r="Z20">
        <v>7</v>
      </c>
      <c r="AH20">
        <v>16</v>
      </c>
      <c r="AI20">
        <v>12</v>
      </c>
      <c r="AT20" s="13"/>
      <c r="AU20" t="s">
        <v>47</v>
      </c>
      <c r="AV20">
        <f>AVERAGE(AX4:AX13)</f>
        <v>18.8</v>
      </c>
      <c r="BB20">
        <v>17</v>
      </c>
      <c r="BC20">
        <v>30</v>
      </c>
      <c r="BQ20">
        <v>17</v>
      </c>
      <c r="BR20">
        <v>45</v>
      </c>
      <c r="BT20" t="s">
        <v>75</v>
      </c>
      <c r="BU20" s="10">
        <v>9</v>
      </c>
      <c r="CM20" t="s">
        <v>101</v>
      </c>
      <c r="CN20">
        <v>30</v>
      </c>
      <c r="CP20" s="9">
        <v>40</v>
      </c>
      <c r="CQ20" s="10">
        <v>1</v>
      </c>
      <c r="CS20" s="10">
        <v>1</v>
      </c>
      <c r="CV20">
        <v>17</v>
      </c>
      <c r="CW20">
        <v>3</v>
      </c>
      <c r="CZ20" t="s">
        <v>150</v>
      </c>
      <c r="DA20" s="10">
        <v>39</v>
      </c>
      <c r="DM20">
        <v>17</v>
      </c>
      <c r="DN20" s="16">
        <v>33</v>
      </c>
      <c r="DQ20" t="s">
        <v>159</v>
      </c>
      <c r="DR20" s="10">
        <v>15</v>
      </c>
      <c r="ED20">
        <v>17</v>
      </c>
      <c r="EE20" s="16">
        <v>125</v>
      </c>
      <c r="EH20" s="19" t="s">
        <v>166</v>
      </c>
      <c r="EI20" s="10">
        <v>11</v>
      </c>
      <c r="FA20" t="s">
        <v>176</v>
      </c>
      <c r="FB20">
        <f>AVERAGE(EW4:EW13)</f>
        <v>32.5</v>
      </c>
    </row>
    <row r="21" spans="1:158" x14ac:dyDescent="0.25">
      <c r="B21" t="s">
        <v>10</v>
      </c>
      <c r="C21" t="s">
        <v>11</v>
      </c>
      <c r="K21">
        <v>18</v>
      </c>
      <c r="L21">
        <v>3</v>
      </c>
      <c r="Y21">
        <v>18</v>
      </c>
      <c r="Z21">
        <v>7</v>
      </c>
      <c r="AH21">
        <v>17</v>
      </c>
      <c r="AI21">
        <v>12</v>
      </c>
      <c r="AU21" t="s">
        <v>48</v>
      </c>
      <c r="AV21">
        <f>AVERAGE(AY4:AY13)</f>
        <v>34.200000000000003</v>
      </c>
      <c r="BB21">
        <v>18</v>
      </c>
      <c r="BC21">
        <v>30</v>
      </c>
      <c r="BQ21">
        <v>18</v>
      </c>
      <c r="BR21">
        <v>47</v>
      </c>
      <c r="CM21" t="s">
        <v>102</v>
      </c>
      <c r="CN21">
        <v>40</v>
      </c>
      <c r="CP21" s="9">
        <v>50</v>
      </c>
      <c r="CQ21" s="10">
        <v>1</v>
      </c>
      <c r="CS21" s="10">
        <v>1</v>
      </c>
      <c r="CV21">
        <v>18</v>
      </c>
      <c r="CW21">
        <v>3</v>
      </c>
      <c r="CZ21" t="s">
        <v>151</v>
      </c>
      <c r="DA21" s="10">
        <v>23</v>
      </c>
      <c r="DM21">
        <v>18</v>
      </c>
      <c r="DN21" s="16">
        <v>33</v>
      </c>
      <c r="DQ21" t="s">
        <v>160</v>
      </c>
      <c r="DR21" s="10">
        <v>10</v>
      </c>
      <c r="ED21">
        <v>18</v>
      </c>
      <c r="EE21" s="16">
        <v>125</v>
      </c>
      <c r="EH21" s="19" t="s">
        <v>167</v>
      </c>
      <c r="EI21" s="10">
        <v>24</v>
      </c>
      <c r="FA21" t="s">
        <v>177</v>
      </c>
      <c r="FB21">
        <f>AVERAGE(EX4:EX13)</f>
        <v>41</v>
      </c>
    </row>
    <row r="22" spans="1:158" ht="15.75" thickBot="1" x14ac:dyDescent="0.3">
      <c r="B22">
        <v>1</v>
      </c>
      <c r="C22" s="4">
        <v>500</v>
      </c>
      <c r="K22">
        <v>19</v>
      </c>
      <c r="L22">
        <v>5</v>
      </c>
      <c r="Y22">
        <v>19</v>
      </c>
      <c r="Z22">
        <v>7</v>
      </c>
      <c r="AH22">
        <v>18</v>
      </c>
      <c r="AI22">
        <v>13</v>
      </c>
      <c r="BB22">
        <v>19</v>
      </c>
      <c r="BC22">
        <v>30</v>
      </c>
      <c r="BQ22">
        <v>19</v>
      </c>
      <c r="BR22">
        <v>47</v>
      </c>
      <c r="CM22" t="s">
        <v>103</v>
      </c>
      <c r="CN22">
        <v>50</v>
      </c>
      <c r="CP22" s="11" t="s">
        <v>64</v>
      </c>
      <c r="CQ22" s="11">
        <v>0</v>
      </c>
      <c r="CV22">
        <v>19</v>
      </c>
      <c r="CW22">
        <v>3</v>
      </c>
      <c r="DM22">
        <v>19</v>
      </c>
      <c r="DN22" s="16">
        <v>34</v>
      </c>
      <c r="DQ22" t="s">
        <v>161</v>
      </c>
      <c r="DR22" s="10">
        <v>2</v>
      </c>
      <c r="ED22">
        <v>19</v>
      </c>
      <c r="EE22" s="16">
        <v>125</v>
      </c>
      <c r="EH22" s="19" t="s">
        <v>168</v>
      </c>
      <c r="EI22" s="10">
        <v>26</v>
      </c>
    </row>
    <row r="23" spans="1:158" x14ac:dyDescent="0.25">
      <c r="B23">
        <v>2</v>
      </c>
      <c r="C23" s="3">
        <v>700</v>
      </c>
      <c r="K23">
        <v>20</v>
      </c>
      <c r="L23">
        <v>6</v>
      </c>
      <c r="Y23">
        <v>20</v>
      </c>
      <c r="Z23">
        <v>7</v>
      </c>
      <c r="AH23">
        <v>19</v>
      </c>
      <c r="AI23">
        <v>13</v>
      </c>
      <c r="AT23" s="13" t="s">
        <v>96</v>
      </c>
      <c r="AU23" t="s">
        <v>50</v>
      </c>
      <c r="BB23">
        <v>20</v>
      </c>
      <c r="BC23">
        <v>30</v>
      </c>
      <c r="BQ23">
        <v>20</v>
      </c>
      <c r="BR23">
        <v>47</v>
      </c>
      <c r="CV23">
        <v>20</v>
      </c>
      <c r="CW23">
        <v>3</v>
      </c>
      <c r="CY23" s="13" t="s">
        <v>96</v>
      </c>
      <c r="CZ23" s="7" t="s">
        <v>152</v>
      </c>
      <c r="DD23">
        <f>_xlfn.MODE.MULT(CW4:CW103)</f>
        <v>4</v>
      </c>
      <c r="DM23">
        <v>20</v>
      </c>
      <c r="DN23" s="16">
        <v>34</v>
      </c>
      <c r="ED23">
        <v>20</v>
      </c>
      <c r="EE23" s="16">
        <v>125</v>
      </c>
      <c r="EH23" s="19" t="s">
        <v>169</v>
      </c>
      <c r="EI23" s="10">
        <v>27</v>
      </c>
      <c r="EZ23" s="13" t="s">
        <v>97</v>
      </c>
      <c r="FA23" s="7" t="s">
        <v>180</v>
      </c>
    </row>
    <row r="24" spans="1:158" x14ac:dyDescent="0.25">
      <c r="B24">
        <v>3</v>
      </c>
      <c r="C24" s="3">
        <v>400</v>
      </c>
      <c r="K24">
        <v>21</v>
      </c>
      <c r="L24">
        <v>3</v>
      </c>
      <c r="Y24">
        <v>21</v>
      </c>
      <c r="Z24">
        <v>7</v>
      </c>
      <c r="AH24">
        <v>20</v>
      </c>
      <c r="AI24">
        <v>13</v>
      </c>
      <c r="AT24" s="13"/>
      <c r="AU24" t="s">
        <v>44</v>
      </c>
      <c r="AV24">
        <f>MAX(AU4:AU13)-MIN(AU4:AU13)</f>
        <v>5</v>
      </c>
      <c r="BB24">
        <v>21</v>
      </c>
      <c r="BC24">
        <v>30</v>
      </c>
      <c r="BQ24">
        <v>21</v>
      </c>
      <c r="BR24">
        <v>48</v>
      </c>
      <c r="BS24" s="13" t="s">
        <v>96</v>
      </c>
      <c r="BT24" t="s">
        <v>79</v>
      </c>
      <c r="CV24">
        <v>21</v>
      </c>
      <c r="CW24">
        <v>3</v>
      </c>
      <c r="DM24">
        <v>21</v>
      </c>
      <c r="DN24" s="16">
        <v>35</v>
      </c>
      <c r="DP24" s="13" t="s">
        <v>96</v>
      </c>
      <c r="DQ24" s="7" t="s">
        <v>162</v>
      </c>
      <c r="DU24">
        <f>AVERAGE(DN4:DN53)</f>
        <v>36.14</v>
      </c>
      <c r="ED24">
        <v>21</v>
      </c>
      <c r="EE24" s="16">
        <v>125</v>
      </c>
      <c r="EH24" s="19" t="s">
        <v>170</v>
      </c>
      <c r="EI24" s="10">
        <v>10</v>
      </c>
      <c r="FA24" t="s">
        <v>175</v>
      </c>
      <c r="FB24">
        <f>MAX(EV4:EV13)-MIN(EV4:EV13)</f>
        <v>10</v>
      </c>
    </row>
    <row r="25" spans="1:158" x14ac:dyDescent="0.25">
      <c r="B25">
        <v>4</v>
      </c>
      <c r="C25" s="3">
        <v>600</v>
      </c>
      <c r="K25">
        <v>22</v>
      </c>
      <c r="L25">
        <v>2</v>
      </c>
      <c r="Y25">
        <v>22</v>
      </c>
      <c r="Z25">
        <v>7</v>
      </c>
      <c r="AH25">
        <v>21</v>
      </c>
      <c r="AI25">
        <v>13</v>
      </c>
      <c r="AT25" s="13"/>
      <c r="AU25" t="s">
        <v>45</v>
      </c>
      <c r="AV25">
        <f>MAX(AV4:AV13)-MIN(AV4:AV13)</f>
        <v>5</v>
      </c>
      <c r="BB25">
        <v>22</v>
      </c>
      <c r="BC25">
        <v>31</v>
      </c>
      <c r="BD25" s="13" t="s">
        <v>96</v>
      </c>
      <c r="BE25" t="s">
        <v>67</v>
      </c>
      <c r="BJ25">
        <f>MODE(BC4:BC103)</f>
        <v>31</v>
      </c>
      <c r="BQ25">
        <v>22</v>
      </c>
      <c r="BR25">
        <v>48</v>
      </c>
      <c r="BT25">
        <f>MODE(BR4:BR53)</f>
        <v>40</v>
      </c>
      <c r="CJ25" t="s">
        <v>104</v>
      </c>
      <c r="CK25" t="s">
        <v>65</v>
      </c>
      <c r="CV25">
        <v>22</v>
      </c>
      <c r="CW25">
        <v>3</v>
      </c>
      <c r="CY25" s="13" t="s">
        <v>97</v>
      </c>
      <c r="DM25">
        <v>22</v>
      </c>
      <c r="DN25" s="16">
        <v>35</v>
      </c>
      <c r="ED25">
        <v>22</v>
      </c>
      <c r="EE25" s="16">
        <v>125</v>
      </c>
      <c r="EH25" s="19" t="s">
        <v>171</v>
      </c>
      <c r="EI25" s="10">
        <v>2</v>
      </c>
      <c r="FA25" t="s">
        <v>176</v>
      </c>
      <c r="FB25">
        <f>MAX(EW4:EW13)-MIN(EW4:EW13)</f>
        <v>9</v>
      </c>
    </row>
    <row r="26" spans="1:158" x14ac:dyDescent="0.25">
      <c r="B26">
        <v>5</v>
      </c>
      <c r="C26" s="3">
        <v>550</v>
      </c>
      <c r="K26">
        <v>23</v>
      </c>
      <c r="L26">
        <v>1</v>
      </c>
      <c r="Y26">
        <v>23</v>
      </c>
      <c r="Z26">
        <v>7</v>
      </c>
      <c r="AH26">
        <v>22</v>
      </c>
      <c r="AI26">
        <v>13</v>
      </c>
      <c r="AU26" t="s">
        <v>46</v>
      </c>
      <c r="AV26">
        <f>MAX(AW4:AW13)-MIN(AW4:AW13)</f>
        <v>5</v>
      </c>
      <c r="BB26">
        <v>23</v>
      </c>
      <c r="BC26">
        <v>31</v>
      </c>
      <c r="BQ26">
        <v>23</v>
      </c>
      <c r="BR26">
        <v>49</v>
      </c>
      <c r="CJ26" t="s">
        <v>100</v>
      </c>
      <c r="CK26" s="10">
        <v>2</v>
      </c>
      <c r="CV26">
        <v>23</v>
      </c>
      <c r="CW26">
        <v>3</v>
      </c>
      <c r="DM26">
        <v>23</v>
      </c>
      <c r="DN26" s="16">
        <v>35</v>
      </c>
      <c r="DP26" s="13" t="s">
        <v>97</v>
      </c>
      <c r="ED26">
        <v>23</v>
      </c>
      <c r="EE26" s="16">
        <v>125</v>
      </c>
      <c r="FA26" t="s">
        <v>177</v>
      </c>
      <c r="FB26">
        <f>MAX(EX4:EX13)-MIN(EX4:EX13)</f>
        <v>8</v>
      </c>
    </row>
    <row r="27" spans="1:158" x14ac:dyDescent="0.25">
      <c r="B27">
        <v>6</v>
      </c>
      <c r="C27" s="3">
        <v>750</v>
      </c>
      <c r="K27">
        <v>24</v>
      </c>
      <c r="L27">
        <v>4</v>
      </c>
      <c r="Y27">
        <v>24</v>
      </c>
      <c r="Z27">
        <v>7</v>
      </c>
      <c r="AH27">
        <v>23</v>
      </c>
      <c r="AI27">
        <v>13</v>
      </c>
      <c r="AU27" t="s">
        <v>47</v>
      </c>
      <c r="AV27">
        <f>MAX(AX4:AX13)-MIN(AX4:AX13)</f>
        <v>4</v>
      </c>
      <c r="BB27">
        <v>24</v>
      </c>
      <c r="BC27">
        <v>31</v>
      </c>
      <c r="BD27" s="13" t="s">
        <v>97</v>
      </c>
      <c r="BE27" t="s">
        <v>68</v>
      </c>
      <c r="BI27">
        <f>MEDIAN(BC4:BC103)</f>
        <v>35</v>
      </c>
      <c r="BQ27">
        <v>24</v>
      </c>
      <c r="BR27">
        <v>49</v>
      </c>
      <c r="CJ27" t="s">
        <v>101</v>
      </c>
      <c r="CK27" s="10">
        <v>3</v>
      </c>
      <c r="CV27">
        <v>24</v>
      </c>
      <c r="CW27">
        <v>3</v>
      </c>
      <c r="DM27">
        <v>24</v>
      </c>
      <c r="DN27" s="16">
        <v>36</v>
      </c>
      <c r="ED27">
        <v>24</v>
      </c>
      <c r="EE27" s="16">
        <v>125</v>
      </c>
    </row>
    <row r="28" spans="1:158" x14ac:dyDescent="0.25">
      <c r="B28">
        <v>7</v>
      </c>
      <c r="C28" s="3">
        <v>650</v>
      </c>
      <c r="K28">
        <v>25</v>
      </c>
      <c r="L28">
        <v>2</v>
      </c>
      <c r="Y28">
        <v>25</v>
      </c>
      <c r="Z28">
        <v>7</v>
      </c>
      <c r="AH28">
        <v>24</v>
      </c>
      <c r="AI28">
        <v>13</v>
      </c>
      <c r="AU28" t="s">
        <v>48</v>
      </c>
      <c r="AV28">
        <f>MAX(AY4:AY13)-MIN(AY4:AY13)</f>
        <v>4</v>
      </c>
      <c r="BB28">
        <v>25</v>
      </c>
      <c r="BC28">
        <v>31</v>
      </c>
      <c r="BQ28">
        <v>25</v>
      </c>
      <c r="BR28">
        <v>49</v>
      </c>
      <c r="CJ28" t="s">
        <v>102</v>
      </c>
      <c r="CK28" s="10">
        <v>1</v>
      </c>
      <c r="CV28">
        <v>25</v>
      </c>
      <c r="CW28">
        <v>3</v>
      </c>
      <c r="DM28">
        <v>25</v>
      </c>
      <c r="DN28" s="16">
        <v>36</v>
      </c>
      <c r="ED28">
        <v>25</v>
      </c>
      <c r="EE28" s="16">
        <v>125</v>
      </c>
      <c r="EG28" s="13" t="s">
        <v>96</v>
      </c>
      <c r="EH28" s="7" t="s">
        <v>173</v>
      </c>
      <c r="EK28">
        <f>MEDIAN(EE4:EE103)</f>
        <v>130.5</v>
      </c>
    </row>
    <row r="29" spans="1:158" x14ac:dyDescent="0.25">
      <c r="B29">
        <v>8</v>
      </c>
      <c r="C29" s="3">
        <v>500</v>
      </c>
      <c r="K29">
        <v>26</v>
      </c>
      <c r="L29">
        <v>4</v>
      </c>
      <c r="Y29">
        <v>26</v>
      </c>
      <c r="Z29">
        <v>8</v>
      </c>
      <c r="AH29">
        <v>25</v>
      </c>
      <c r="AI29">
        <v>13</v>
      </c>
      <c r="BB29">
        <v>26</v>
      </c>
      <c r="BC29">
        <v>31</v>
      </c>
      <c r="BD29" s="13" t="s">
        <v>98</v>
      </c>
      <c r="BE29" t="s">
        <v>69</v>
      </c>
      <c r="BI29">
        <f>MAX(BC4:BC103)-MIN(BC4:BC103)</f>
        <v>18</v>
      </c>
      <c r="BQ29">
        <v>26</v>
      </c>
      <c r="BR29">
        <v>51</v>
      </c>
      <c r="CJ29" t="s">
        <v>103</v>
      </c>
      <c r="CK29" s="10">
        <v>1</v>
      </c>
      <c r="CV29">
        <v>26</v>
      </c>
      <c r="CW29">
        <v>3</v>
      </c>
      <c r="DM29">
        <v>26</v>
      </c>
      <c r="DN29" s="16">
        <v>36</v>
      </c>
      <c r="ED29">
        <v>26</v>
      </c>
      <c r="EE29" s="16">
        <v>125</v>
      </c>
    </row>
    <row r="30" spans="1:158" x14ac:dyDescent="0.25">
      <c r="B30">
        <v>9</v>
      </c>
      <c r="C30" s="3">
        <v>600</v>
      </c>
      <c r="K30">
        <v>27</v>
      </c>
      <c r="L30">
        <v>5</v>
      </c>
      <c r="Y30">
        <v>27</v>
      </c>
      <c r="Z30">
        <v>8</v>
      </c>
      <c r="AH30">
        <v>26</v>
      </c>
      <c r="AI30">
        <v>14</v>
      </c>
      <c r="AT30" s="13" t="s">
        <v>97</v>
      </c>
      <c r="AU30" t="s">
        <v>51</v>
      </c>
      <c r="BB30">
        <v>27</v>
      </c>
      <c r="BC30">
        <v>31</v>
      </c>
      <c r="BQ30">
        <v>27</v>
      </c>
      <c r="BR30">
        <v>51</v>
      </c>
      <c r="CV30">
        <v>27</v>
      </c>
      <c r="CW30">
        <v>3</v>
      </c>
      <c r="DM30">
        <v>27</v>
      </c>
      <c r="DN30" s="16">
        <v>37</v>
      </c>
      <c r="ED30">
        <v>27</v>
      </c>
      <c r="EE30" s="16">
        <v>126</v>
      </c>
      <c r="EG30" s="13" t="s">
        <v>97</v>
      </c>
    </row>
    <row r="31" spans="1:158" x14ac:dyDescent="0.25">
      <c r="B31">
        <v>10</v>
      </c>
      <c r="C31" s="3">
        <v>550</v>
      </c>
      <c r="K31">
        <v>28</v>
      </c>
      <c r="L31">
        <v>3</v>
      </c>
      <c r="Y31">
        <v>28</v>
      </c>
      <c r="Z31">
        <v>8</v>
      </c>
      <c r="AH31">
        <v>27</v>
      </c>
      <c r="AI31">
        <v>14</v>
      </c>
      <c r="AU31" t="s">
        <v>44</v>
      </c>
      <c r="AV31">
        <f>_xlfn.VAR.S(AU4:AU13)</f>
        <v>2.2666666666666666</v>
      </c>
      <c r="BB31">
        <v>28</v>
      </c>
      <c r="BC31">
        <v>31</v>
      </c>
      <c r="BQ31">
        <v>28</v>
      </c>
      <c r="BR31">
        <v>52</v>
      </c>
      <c r="CV31">
        <v>28</v>
      </c>
      <c r="CW31">
        <v>3</v>
      </c>
      <c r="DM31">
        <v>28</v>
      </c>
      <c r="DN31" s="16">
        <v>37</v>
      </c>
      <c r="ED31">
        <v>28</v>
      </c>
      <c r="EE31" s="16">
        <v>126</v>
      </c>
    </row>
    <row r="32" spans="1:158" x14ac:dyDescent="0.25">
      <c r="B32">
        <v>11</v>
      </c>
      <c r="C32" s="3">
        <v>800</v>
      </c>
      <c r="K32">
        <v>29</v>
      </c>
      <c r="L32">
        <v>2</v>
      </c>
      <c r="Y32">
        <v>29</v>
      </c>
      <c r="Z32">
        <v>8</v>
      </c>
      <c r="AH32">
        <v>28</v>
      </c>
      <c r="AI32">
        <v>14</v>
      </c>
      <c r="AU32" t="s">
        <v>45</v>
      </c>
      <c r="AV32">
        <f>_xlfn.VAR.S(AV4:AV13)</f>
        <v>2.7666666666666666</v>
      </c>
      <c r="BB32">
        <v>29</v>
      </c>
      <c r="BC32">
        <v>31</v>
      </c>
      <c r="BQ32">
        <v>29</v>
      </c>
      <c r="BR32">
        <v>52</v>
      </c>
      <c r="BS32" s="13" t="s">
        <v>97</v>
      </c>
      <c r="BT32" t="s">
        <v>78</v>
      </c>
      <c r="BY32">
        <f>MEDIAN(BR4:BR53)</f>
        <v>50</v>
      </c>
      <c r="CV32">
        <v>29</v>
      </c>
      <c r="CW32">
        <v>3</v>
      </c>
      <c r="DM32">
        <v>29</v>
      </c>
      <c r="DN32" s="16">
        <v>37</v>
      </c>
      <c r="ED32">
        <v>29</v>
      </c>
      <c r="EE32" s="16">
        <v>126</v>
      </c>
    </row>
    <row r="33" spans="2:135" x14ac:dyDescent="0.25">
      <c r="B33">
        <v>12</v>
      </c>
      <c r="C33" s="3">
        <v>450</v>
      </c>
      <c r="K33">
        <v>30</v>
      </c>
      <c r="L33">
        <v>7</v>
      </c>
      <c r="Y33">
        <v>30</v>
      </c>
      <c r="Z33">
        <v>8</v>
      </c>
      <c r="AH33">
        <v>29</v>
      </c>
      <c r="AI33">
        <v>14</v>
      </c>
      <c r="AU33" t="s">
        <v>46</v>
      </c>
      <c r="AV33">
        <f>_xlfn.VAR.S(AW4:AW13)</f>
        <v>2.7666666666666666</v>
      </c>
      <c r="BB33">
        <v>30</v>
      </c>
      <c r="BC33">
        <v>31</v>
      </c>
      <c r="BQ33">
        <v>30</v>
      </c>
      <c r="BR33">
        <v>52</v>
      </c>
      <c r="CV33">
        <v>30</v>
      </c>
      <c r="CW33">
        <v>3</v>
      </c>
      <c r="DM33">
        <v>30</v>
      </c>
      <c r="DN33" s="16">
        <v>38</v>
      </c>
      <c r="ED33">
        <v>30</v>
      </c>
      <c r="EE33" s="16">
        <v>126</v>
      </c>
    </row>
    <row r="34" spans="2:135" x14ac:dyDescent="0.25">
      <c r="B34">
        <v>13</v>
      </c>
      <c r="C34" s="3">
        <v>700</v>
      </c>
      <c r="K34">
        <v>31</v>
      </c>
      <c r="L34">
        <v>2</v>
      </c>
      <c r="Y34">
        <v>31</v>
      </c>
      <c r="Z34">
        <v>8</v>
      </c>
      <c r="AH34">
        <v>30</v>
      </c>
      <c r="AI34">
        <v>14</v>
      </c>
      <c r="AU34" t="s">
        <v>47</v>
      </c>
      <c r="AV34">
        <f>_xlfn.VAR.S(AX4:AX13)</f>
        <v>1.7333333333333334</v>
      </c>
      <c r="BB34">
        <v>31</v>
      </c>
      <c r="BC34">
        <v>31</v>
      </c>
      <c r="BQ34">
        <v>31</v>
      </c>
      <c r="BR34">
        <v>55</v>
      </c>
      <c r="BS34" s="13" t="s">
        <v>98</v>
      </c>
      <c r="BT34" t="s">
        <v>80</v>
      </c>
      <c r="CV34">
        <v>31</v>
      </c>
      <c r="CW34">
        <v>3</v>
      </c>
      <c r="DM34">
        <v>31</v>
      </c>
      <c r="DN34" s="16">
        <v>38</v>
      </c>
      <c r="ED34">
        <v>31</v>
      </c>
      <c r="EE34" s="16">
        <v>126</v>
      </c>
    </row>
    <row r="35" spans="2:135" x14ac:dyDescent="0.25">
      <c r="B35">
        <v>14</v>
      </c>
      <c r="C35" s="3">
        <v>550</v>
      </c>
      <c r="K35">
        <v>32</v>
      </c>
      <c r="L35">
        <v>3</v>
      </c>
      <c r="Y35">
        <v>32</v>
      </c>
      <c r="Z35">
        <v>8</v>
      </c>
      <c r="AH35">
        <v>31</v>
      </c>
      <c r="AI35">
        <v>14</v>
      </c>
      <c r="AU35" t="s">
        <v>48</v>
      </c>
      <c r="AV35">
        <f>_xlfn.VAR.S(AY4:AY13)</f>
        <v>1.7333333333333332</v>
      </c>
      <c r="BB35">
        <v>32</v>
      </c>
      <c r="BC35">
        <v>32</v>
      </c>
      <c r="BQ35">
        <v>32</v>
      </c>
      <c r="BR35">
        <v>55</v>
      </c>
      <c r="BS35" s="13"/>
      <c r="CV35">
        <v>32</v>
      </c>
      <c r="CW35">
        <v>3</v>
      </c>
      <c r="DM35">
        <v>32</v>
      </c>
      <c r="DN35" s="16">
        <v>38</v>
      </c>
      <c r="ED35">
        <v>32</v>
      </c>
      <c r="EE35" s="16">
        <v>127</v>
      </c>
    </row>
    <row r="36" spans="2:135" x14ac:dyDescent="0.25">
      <c r="B36">
        <v>15</v>
      </c>
      <c r="C36" s="3">
        <v>600</v>
      </c>
      <c r="K36">
        <v>33</v>
      </c>
      <c r="L36">
        <v>4</v>
      </c>
      <c r="Y36">
        <v>33</v>
      </c>
      <c r="Z36">
        <v>8</v>
      </c>
      <c r="AH36">
        <v>32</v>
      </c>
      <c r="AI36">
        <v>14</v>
      </c>
      <c r="BB36">
        <v>33</v>
      </c>
      <c r="BC36">
        <v>32</v>
      </c>
      <c r="BQ36">
        <v>33</v>
      </c>
      <c r="BR36">
        <v>56</v>
      </c>
      <c r="BT36" t="s">
        <v>81</v>
      </c>
      <c r="BU36">
        <f>QUARTILE(BR4:BR53,1)</f>
        <v>42.25</v>
      </c>
      <c r="CV36">
        <v>33</v>
      </c>
      <c r="CW36">
        <v>3</v>
      </c>
      <c r="DM36">
        <v>33</v>
      </c>
      <c r="DN36" s="16">
        <v>39</v>
      </c>
      <c r="ED36">
        <v>33</v>
      </c>
      <c r="EE36" s="16">
        <v>127</v>
      </c>
    </row>
    <row r="37" spans="2:135" x14ac:dyDescent="0.25">
      <c r="B37">
        <v>16</v>
      </c>
      <c r="C37" s="3">
        <v>400</v>
      </c>
      <c r="K37">
        <v>34</v>
      </c>
      <c r="L37">
        <v>5</v>
      </c>
      <c r="Y37">
        <v>34</v>
      </c>
      <c r="Z37">
        <v>8</v>
      </c>
      <c r="AH37">
        <v>33</v>
      </c>
      <c r="AI37">
        <v>14</v>
      </c>
      <c r="BB37">
        <v>34</v>
      </c>
      <c r="BC37">
        <v>32</v>
      </c>
      <c r="BQ37">
        <v>34</v>
      </c>
      <c r="BR37">
        <v>56</v>
      </c>
      <c r="BT37" t="s">
        <v>82</v>
      </c>
      <c r="BU37">
        <f>QUARTILE(BR4:BR53,3)</f>
        <v>58</v>
      </c>
      <c r="CV37">
        <v>34</v>
      </c>
      <c r="CW37">
        <v>3</v>
      </c>
      <c r="DM37">
        <v>34</v>
      </c>
      <c r="DN37" s="16">
        <v>39</v>
      </c>
      <c r="ED37">
        <v>34</v>
      </c>
      <c r="EE37" s="16">
        <v>127</v>
      </c>
    </row>
    <row r="38" spans="2:135" x14ac:dyDescent="0.25">
      <c r="B38">
        <v>17</v>
      </c>
      <c r="C38" s="3">
        <v>650</v>
      </c>
      <c r="K38">
        <v>35</v>
      </c>
      <c r="L38">
        <v>1</v>
      </c>
      <c r="Y38">
        <v>35</v>
      </c>
      <c r="Z38">
        <v>8</v>
      </c>
      <c r="AH38">
        <v>34</v>
      </c>
      <c r="AI38">
        <v>15</v>
      </c>
      <c r="BB38">
        <v>35</v>
      </c>
      <c r="BC38">
        <v>32</v>
      </c>
      <c r="BQ38">
        <v>35</v>
      </c>
      <c r="BR38">
        <v>57</v>
      </c>
      <c r="BT38" t="s">
        <v>83</v>
      </c>
      <c r="BW38">
        <f>BU37-BU36</f>
        <v>15.75</v>
      </c>
      <c r="CV38">
        <v>35</v>
      </c>
      <c r="CW38">
        <v>3</v>
      </c>
      <c r="DM38">
        <v>35</v>
      </c>
      <c r="DN38" s="16">
        <v>39</v>
      </c>
      <c r="ED38">
        <v>35</v>
      </c>
      <c r="EE38" s="16">
        <v>127</v>
      </c>
    </row>
    <row r="39" spans="2:135" x14ac:dyDescent="0.25">
      <c r="B39">
        <v>18</v>
      </c>
      <c r="C39" s="3">
        <v>500</v>
      </c>
      <c r="K39">
        <v>36</v>
      </c>
      <c r="L39">
        <v>6</v>
      </c>
      <c r="Y39">
        <v>36</v>
      </c>
      <c r="Z39">
        <v>8</v>
      </c>
      <c r="AH39">
        <v>35</v>
      </c>
      <c r="AI39">
        <v>15</v>
      </c>
      <c r="BB39">
        <v>36</v>
      </c>
      <c r="BC39">
        <v>32</v>
      </c>
      <c r="BQ39">
        <v>36</v>
      </c>
      <c r="BR39">
        <v>58</v>
      </c>
      <c r="CV39">
        <v>36</v>
      </c>
      <c r="CW39">
        <v>3</v>
      </c>
      <c r="DM39">
        <v>36</v>
      </c>
      <c r="DN39" s="16">
        <v>39</v>
      </c>
      <c r="ED39">
        <v>36</v>
      </c>
      <c r="EE39" s="16">
        <v>128</v>
      </c>
    </row>
    <row r="40" spans="2:135" x14ac:dyDescent="0.25">
      <c r="B40">
        <v>19</v>
      </c>
      <c r="C40" s="3">
        <v>750</v>
      </c>
      <c r="K40">
        <v>37</v>
      </c>
      <c r="L40">
        <v>2</v>
      </c>
      <c r="Y40">
        <v>37</v>
      </c>
      <c r="Z40">
        <v>8</v>
      </c>
      <c r="AH40">
        <v>36</v>
      </c>
      <c r="AI40">
        <v>15</v>
      </c>
      <c r="BB40">
        <v>37</v>
      </c>
      <c r="BC40">
        <v>33</v>
      </c>
      <c r="BQ40">
        <v>37</v>
      </c>
      <c r="BR40">
        <v>58</v>
      </c>
      <c r="CV40">
        <v>37</v>
      </c>
      <c r="CW40">
        <v>3</v>
      </c>
      <c r="DM40">
        <v>37</v>
      </c>
      <c r="DN40" s="16">
        <v>40</v>
      </c>
      <c r="ED40">
        <v>37</v>
      </c>
      <c r="EE40" s="16">
        <v>128</v>
      </c>
    </row>
    <row r="41" spans="2:135" x14ac:dyDescent="0.25">
      <c r="B41">
        <v>20</v>
      </c>
      <c r="C41" s="3">
        <v>550</v>
      </c>
      <c r="K41">
        <v>38</v>
      </c>
      <c r="L41">
        <v>4</v>
      </c>
      <c r="Y41">
        <v>38</v>
      </c>
      <c r="Z41">
        <v>8</v>
      </c>
      <c r="AH41">
        <v>37</v>
      </c>
      <c r="AI41">
        <v>15</v>
      </c>
      <c r="BB41">
        <v>38</v>
      </c>
      <c r="BC41">
        <v>33</v>
      </c>
      <c r="BQ41">
        <v>38</v>
      </c>
      <c r="BR41">
        <v>58</v>
      </c>
      <c r="CV41">
        <v>38</v>
      </c>
      <c r="CW41">
        <v>3</v>
      </c>
      <c r="DM41">
        <v>38</v>
      </c>
      <c r="DN41" s="16">
        <v>40</v>
      </c>
      <c r="ED41">
        <v>38</v>
      </c>
      <c r="EE41" s="16">
        <v>128</v>
      </c>
    </row>
    <row r="42" spans="2:135" x14ac:dyDescent="0.25">
      <c r="B42">
        <v>21</v>
      </c>
      <c r="C42" s="3">
        <v>700</v>
      </c>
      <c r="K42">
        <v>39</v>
      </c>
      <c r="L42">
        <v>3</v>
      </c>
      <c r="Y42">
        <v>39</v>
      </c>
      <c r="Z42">
        <v>8</v>
      </c>
      <c r="AH42">
        <v>38</v>
      </c>
      <c r="AI42">
        <v>15</v>
      </c>
      <c r="BB42">
        <v>39</v>
      </c>
      <c r="BC42">
        <v>33</v>
      </c>
      <c r="BQ42">
        <v>39</v>
      </c>
      <c r="BR42">
        <v>59</v>
      </c>
      <c r="CV42">
        <v>39</v>
      </c>
      <c r="CW42">
        <v>4</v>
      </c>
      <c r="DM42">
        <v>39</v>
      </c>
      <c r="DN42" s="16">
        <v>41</v>
      </c>
      <c r="ED42">
        <v>39</v>
      </c>
      <c r="EE42" s="16">
        <v>128</v>
      </c>
    </row>
    <row r="43" spans="2:135" x14ac:dyDescent="0.25">
      <c r="B43">
        <v>22</v>
      </c>
      <c r="C43" s="3">
        <v>600</v>
      </c>
      <c r="K43">
        <v>40</v>
      </c>
      <c r="L43">
        <v>5</v>
      </c>
      <c r="Y43">
        <v>40</v>
      </c>
      <c r="Z43">
        <v>8</v>
      </c>
      <c r="AH43">
        <v>39</v>
      </c>
      <c r="AI43">
        <v>15</v>
      </c>
      <c r="BB43">
        <v>40</v>
      </c>
      <c r="BC43">
        <v>33</v>
      </c>
      <c r="BQ43">
        <v>40</v>
      </c>
      <c r="BR43">
        <v>59</v>
      </c>
      <c r="CV43">
        <v>40</v>
      </c>
      <c r="CW43">
        <v>4</v>
      </c>
      <c r="DM43">
        <v>40</v>
      </c>
      <c r="DN43" s="16">
        <v>41</v>
      </c>
      <c r="ED43">
        <v>40</v>
      </c>
      <c r="EE43" s="16">
        <v>128</v>
      </c>
    </row>
    <row r="44" spans="2:135" x14ac:dyDescent="0.25">
      <c r="B44">
        <v>23</v>
      </c>
      <c r="C44" s="3">
        <v>500</v>
      </c>
      <c r="K44">
        <v>41</v>
      </c>
      <c r="L44">
        <v>3</v>
      </c>
      <c r="Y44">
        <v>41</v>
      </c>
      <c r="Z44">
        <v>9</v>
      </c>
      <c r="AH44">
        <v>40</v>
      </c>
      <c r="AI44">
        <v>15</v>
      </c>
      <c r="BB44">
        <v>41</v>
      </c>
      <c r="BC44">
        <v>33</v>
      </c>
      <c r="BQ44">
        <v>41</v>
      </c>
      <c r="BR44">
        <v>60</v>
      </c>
      <c r="CV44">
        <v>41</v>
      </c>
      <c r="CW44">
        <v>4</v>
      </c>
      <c r="DM44">
        <v>41</v>
      </c>
      <c r="DN44" s="16">
        <v>42</v>
      </c>
      <c r="ED44">
        <v>41</v>
      </c>
      <c r="EE44" s="16">
        <v>129</v>
      </c>
    </row>
    <row r="45" spans="2:135" x14ac:dyDescent="0.25">
      <c r="B45">
        <v>24</v>
      </c>
      <c r="C45" s="3">
        <v>800</v>
      </c>
      <c r="K45">
        <v>42</v>
      </c>
      <c r="L45">
        <v>2</v>
      </c>
      <c r="Y45">
        <v>42</v>
      </c>
      <c r="Z45">
        <v>9</v>
      </c>
      <c r="AH45">
        <v>41</v>
      </c>
      <c r="AI45">
        <v>16</v>
      </c>
      <c r="BB45">
        <v>42</v>
      </c>
      <c r="BC45">
        <v>33</v>
      </c>
      <c r="BQ45">
        <v>42</v>
      </c>
      <c r="BR45">
        <v>61</v>
      </c>
      <c r="CV45">
        <v>42</v>
      </c>
      <c r="CW45">
        <v>4</v>
      </c>
      <c r="DM45">
        <v>42</v>
      </c>
      <c r="DN45" s="16">
        <v>42</v>
      </c>
      <c r="ED45">
        <v>42</v>
      </c>
      <c r="EE45" s="16">
        <v>130</v>
      </c>
    </row>
    <row r="46" spans="2:135" x14ac:dyDescent="0.25">
      <c r="B46">
        <v>25</v>
      </c>
      <c r="C46" s="3">
        <v>550</v>
      </c>
      <c r="K46">
        <v>43</v>
      </c>
      <c r="L46">
        <v>4</v>
      </c>
      <c r="Y46">
        <v>43</v>
      </c>
      <c r="Z46">
        <v>9</v>
      </c>
      <c r="AH46">
        <v>42</v>
      </c>
      <c r="AI46">
        <v>16</v>
      </c>
      <c r="BB46">
        <v>43</v>
      </c>
      <c r="BC46">
        <v>33</v>
      </c>
      <c r="BQ46">
        <v>43</v>
      </c>
      <c r="BR46">
        <v>62</v>
      </c>
      <c r="CV46">
        <v>43</v>
      </c>
      <c r="CW46">
        <v>4</v>
      </c>
      <c r="DM46">
        <v>43</v>
      </c>
      <c r="DN46" s="16">
        <v>42</v>
      </c>
      <c r="ED46">
        <v>43</v>
      </c>
      <c r="EE46" s="16">
        <v>130</v>
      </c>
    </row>
    <row r="47" spans="2:135" x14ac:dyDescent="0.25">
      <c r="B47">
        <v>26</v>
      </c>
      <c r="C47" s="3">
        <v>650</v>
      </c>
      <c r="K47">
        <v>44</v>
      </c>
      <c r="L47">
        <v>2</v>
      </c>
      <c r="Y47">
        <v>44</v>
      </c>
      <c r="Z47">
        <v>9</v>
      </c>
      <c r="AH47">
        <v>43</v>
      </c>
      <c r="AI47">
        <v>16</v>
      </c>
      <c r="BB47">
        <v>44</v>
      </c>
      <c r="BC47">
        <v>34</v>
      </c>
      <c r="BQ47">
        <v>44</v>
      </c>
      <c r="BR47">
        <v>62</v>
      </c>
      <c r="CV47">
        <v>44</v>
      </c>
      <c r="CW47">
        <v>4</v>
      </c>
      <c r="DM47">
        <v>44</v>
      </c>
      <c r="DN47" s="16">
        <v>43</v>
      </c>
      <c r="ED47">
        <v>44</v>
      </c>
      <c r="EE47" s="16">
        <v>130</v>
      </c>
    </row>
    <row r="48" spans="2:135" x14ac:dyDescent="0.25">
      <c r="B48">
        <v>27</v>
      </c>
      <c r="C48" s="3">
        <v>400</v>
      </c>
      <c r="K48">
        <v>45</v>
      </c>
      <c r="L48">
        <v>6</v>
      </c>
      <c r="Y48">
        <v>45</v>
      </c>
      <c r="Z48">
        <v>9</v>
      </c>
      <c r="AH48">
        <v>44</v>
      </c>
      <c r="AI48">
        <v>16</v>
      </c>
      <c r="BB48">
        <v>45</v>
      </c>
      <c r="BC48">
        <v>34</v>
      </c>
      <c r="BQ48">
        <v>45</v>
      </c>
      <c r="BR48">
        <v>63</v>
      </c>
      <c r="CV48">
        <v>45</v>
      </c>
      <c r="CW48">
        <v>4</v>
      </c>
      <c r="DM48">
        <v>45</v>
      </c>
      <c r="DN48" s="16">
        <v>43</v>
      </c>
      <c r="ED48">
        <v>45</v>
      </c>
      <c r="EE48" s="16">
        <v>130</v>
      </c>
    </row>
    <row r="49" spans="1:135" x14ac:dyDescent="0.25">
      <c r="B49">
        <v>28</v>
      </c>
      <c r="C49" s="3">
        <v>600</v>
      </c>
      <c r="K49">
        <v>46</v>
      </c>
      <c r="L49">
        <v>3</v>
      </c>
      <c r="Y49">
        <v>46</v>
      </c>
      <c r="Z49">
        <v>9</v>
      </c>
      <c r="AH49">
        <v>45</v>
      </c>
      <c r="AI49">
        <v>16</v>
      </c>
      <c r="BB49">
        <v>46</v>
      </c>
      <c r="BC49">
        <v>34</v>
      </c>
      <c r="BQ49">
        <v>46</v>
      </c>
      <c r="BR49">
        <v>65</v>
      </c>
      <c r="CV49">
        <v>46</v>
      </c>
      <c r="CW49">
        <v>4</v>
      </c>
      <c r="DM49">
        <v>46</v>
      </c>
      <c r="DN49" s="16">
        <v>43</v>
      </c>
      <c r="ED49">
        <v>46</v>
      </c>
      <c r="EE49" s="16">
        <v>130</v>
      </c>
    </row>
    <row r="50" spans="1:135" x14ac:dyDescent="0.25">
      <c r="B50">
        <v>29</v>
      </c>
      <c r="C50" s="3">
        <v>750</v>
      </c>
      <c r="K50">
        <v>47</v>
      </c>
      <c r="L50">
        <v>2</v>
      </c>
      <c r="Y50">
        <v>47</v>
      </c>
      <c r="Z50">
        <v>9</v>
      </c>
      <c r="AH50">
        <v>46</v>
      </c>
      <c r="AI50">
        <v>16</v>
      </c>
      <c r="BB50">
        <v>47</v>
      </c>
      <c r="BC50">
        <v>35</v>
      </c>
      <c r="BQ50">
        <v>47</v>
      </c>
      <c r="BR50">
        <v>65</v>
      </c>
      <c r="CV50">
        <v>47</v>
      </c>
      <c r="CW50">
        <v>4</v>
      </c>
      <c r="DM50">
        <v>47</v>
      </c>
      <c r="DN50" s="16">
        <v>45</v>
      </c>
      <c r="ED50">
        <v>47</v>
      </c>
      <c r="EE50" s="16">
        <v>130</v>
      </c>
    </row>
    <row r="51" spans="1:135" x14ac:dyDescent="0.25">
      <c r="B51">
        <v>30</v>
      </c>
      <c r="C51" s="3">
        <v>550</v>
      </c>
      <c r="K51">
        <v>48</v>
      </c>
      <c r="L51">
        <v>4</v>
      </c>
      <c r="Y51">
        <v>48</v>
      </c>
      <c r="Z51">
        <v>9</v>
      </c>
      <c r="AH51">
        <v>47</v>
      </c>
      <c r="AI51">
        <v>16</v>
      </c>
      <c r="BB51">
        <v>48</v>
      </c>
      <c r="BC51">
        <v>35</v>
      </c>
      <c r="BQ51">
        <v>48</v>
      </c>
      <c r="BR51">
        <v>65</v>
      </c>
      <c r="CV51">
        <v>48</v>
      </c>
      <c r="CW51">
        <v>4</v>
      </c>
      <c r="DM51">
        <v>48</v>
      </c>
      <c r="DN51" s="16">
        <v>45</v>
      </c>
      <c r="ED51">
        <v>48</v>
      </c>
      <c r="EE51" s="16">
        <v>130</v>
      </c>
    </row>
    <row r="52" spans="1:135" x14ac:dyDescent="0.25">
      <c r="K52">
        <v>49</v>
      </c>
      <c r="L52">
        <v>5</v>
      </c>
      <c r="Y52">
        <v>49</v>
      </c>
      <c r="Z52">
        <v>9</v>
      </c>
      <c r="AH52">
        <v>48</v>
      </c>
      <c r="AI52">
        <v>16</v>
      </c>
      <c r="BB52">
        <v>49</v>
      </c>
      <c r="BC52">
        <v>35</v>
      </c>
      <c r="BQ52">
        <v>49</v>
      </c>
      <c r="BR52">
        <v>68</v>
      </c>
      <c r="CV52">
        <v>49</v>
      </c>
      <c r="CW52">
        <v>4</v>
      </c>
      <c r="DM52">
        <v>49</v>
      </c>
      <c r="DN52" s="16">
        <v>46</v>
      </c>
      <c r="ED52">
        <v>49</v>
      </c>
      <c r="EE52" s="16">
        <v>130</v>
      </c>
    </row>
    <row r="53" spans="1:135" x14ac:dyDescent="0.25">
      <c r="A53" s="13" t="s">
        <v>95</v>
      </c>
      <c r="B53" t="s">
        <v>29</v>
      </c>
      <c r="E53" s="3">
        <f>MAX(C22:C51)---MIN(C22:C51)</f>
        <v>400</v>
      </c>
      <c r="K53">
        <v>50</v>
      </c>
      <c r="L53">
        <v>3</v>
      </c>
      <c r="Y53">
        <v>50</v>
      </c>
      <c r="Z53">
        <v>9</v>
      </c>
      <c r="AH53">
        <v>49</v>
      </c>
      <c r="AI53">
        <v>16</v>
      </c>
      <c r="BB53">
        <v>50</v>
      </c>
      <c r="BC53">
        <v>35</v>
      </c>
      <c r="BQ53">
        <v>50</v>
      </c>
      <c r="BR53">
        <v>73</v>
      </c>
      <c r="CV53">
        <v>50</v>
      </c>
      <c r="CW53">
        <v>4</v>
      </c>
      <c r="DM53">
        <v>50</v>
      </c>
      <c r="DN53" s="16">
        <v>47</v>
      </c>
      <c r="ED53">
        <v>50</v>
      </c>
      <c r="EE53" s="16">
        <v>130</v>
      </c>
    </row>
    <row r="54" spans="1:135" x14ac:dyDescent="0.25">
      <c r="A54" s="13"/>
      <c r="AH54">
        <v>50</v>
      </c>
      <c r="AI54">
        <v>16</v>
      </c>
      <c r="BB54">
        <v>51</v>
      </c>
      <c r="BC54">
        <v>35</v>
      </c>
      <c r="CV54">
        <v>51</v>
      </c>
      <c r="CW54">
        <v>4</v>
      </c>
      <c r="ED54">
        <v>51</v>
      </c>
      <c r="EE54" s="16">
        <v>131</v>
      </c>
    </row>
    <row r="55" spans="1:135" x14ac:dyDescent="0.25">
      <c r="A55" s="13" t="s">
        <v>96</v>
      </c>
      <c r="B55" t="s">
        <v>30</v>
      </c>
      <c r="E55" s="5">
        <f>VAR(C22:C51)</f>
        <v>13163.793103448275</v>
      </c>
      <c r="AH55">
        <v>51</v>
      </c>
      <c r="AI55">
        <v>16</v>
      </c>
      <c r="BB55">
        <v>52</v>
      </c>
      <c r="BC55">
        <v>35</v>
      </c>
      <c r="CV55">
        <v>52</v>
      </c>
      <c r="CW55">
        <v>4</v>
      </c>
      <c r="ED55">
        <v>52</v>
      </c>
      <c r="EE55" s="16">
        <v>131</v>
      </c>
    </row>
    <row r="56" spans="1:135" x14ac:dyDescent="0.25">
      <c r="A56" s="13"/>
      <c r="AH56">
        <v>52</v>
      </c>
      <c r="AI56">
        <v>17</v>
      </c>
      <c r="BB56">
        <v>53</v>
      </c>
      <c r="BC56">
        <v>35</v>
      </c>
      <c r="CV56">
        <v>53</v>
      </c>
      <c r="CW56">
        <v>4</v>
      </c>
      <c r="ED56">
        <v>53</v>
      </c>
      <c r="EE56" s="16">
        <v>131</v>
      </c>
    </row>
    <row r="57" spans="1:135" x14ac:dyDescent="0.25">
      <c r="A57" s="13" t="s">
        <v>97</v>
      </c>
      <c r="B57" t="s">
        <v>31</v>
      </c>
      <c r="F57" s="5">
        <f>STDEV(C22:C51)</f>
        <v>114.73357443855863</v>
      </c>
      <c r="AH57">
        <v>53</v>
      </c>
      <c r="AI57">
        <v>17</v>
      </c>
      <c r="BB57">
        <v>54</v>
      </c>
      <c r="BC57">
        <v>35</v>
      </c>
      <c r="CV57">
        <v>54</v>
      </c>
      <c r="CW57">
        <v>4</v>
      </c>
      <c r="ED57">
        <v>54</v>
      </c>
      <c r="EE57" s="16">
        <v>131</v>
      </c>
    </row>
    <row r="58" spans="1:135" x14ac:dyDescent="0.25">
      <c r="AH58">
        <v>54</v>
      </c>
      <c r="AI58">
        <v>17</v>
      </c>
      <c r="BB58">
        <v>55</v>
      </c>
      <c r="BC58">
        <v>35</v>
      </c>
      <c r="CV58">
        <v>55</v>
      </c>
      <c r="CW58">
        <v>4</v>
      </c>
      <c r="ED58">
        <v>55</v>
      </c>
      <c r="EE58" s="16">
        <v>132</v>
      </c>
    </row>
    <row r="59" spans="1:135" x14ac:dyDescent="0.25">
      <c r="AH59">
        <v>55</v>
      </c>
      <c r="AI59">
        <v>17</v>
      </c>
      <c r="BB59">
        <v>56</v>
      </c>
      <c r="BC59">
        <v>36</v>
      </c>
      <c r="CV59">
        <v>56</v>
      </c>
      <c r="CW59">
        <v>4</v>
      </c>
      <c r="ED59">
        <v>56</v>
      </c>
      <c r="EE59" s="16">
        <v>132</v>
      </c>
    </row>
    <row r="60" spans="1:135" x14ac:dyDescent="0.25">
      <c r="AH60">
        <v>56</v>
      </c>
      <c r="AI60">
        <v>17</v>
      </c>
      <c r="BB60">
        <v>57</v>
      </c>
      <c r="BC60">
        <v>36</v>
      </c>
      <c r="CV60">
        <v>57</v>
      </c>
      <c r="CW60">
        <v>4</v>
      </c>
      <c r="ED60">
        <v>57</v>
      </c>
      <c r="EE60" s="16">
        <v>132</v>
      </c>
    </row>
    <row r="61" spans="1:135" x14ac:dyDescent="0.25">
      <c r="AH61">
        <v>57</v>
      </c>
      <c r="AI61">
        <v>17</v>
      </c>
      <c r="BB61">
        <v>58</v>
      </c>
      <c r="BC61">
        <v>36</v>
      </c>
      <c r="CV61">
        <v>58</v>
      </c>
      <c r="CW61">
        <v>4</v>
      </c>
      <c r="ED61">
        <v>58</v>
      </c>
      <c r="EE61" s="16">
        <v>132</v>
      </c>
    </row>
    <row r="62" spans="1:135" x14ac:dyDescent="0.25">
      <c r="AH62">
        <v>58</v>
      </c>
      <c r="AI62">
        <v>17</v>
      </c>
      <c r="BB62">
        <v>59</v>
      </c>
      <c r="BC62">
        <v>36</v>
      </c>
      <c r="CV62">
        <v>59</v>
      </c>
      <c r="CW62">
        <v>4</v>
      </c>
      <c r="ED62">
        <v>59</v>
      </c>
      <c r="EE62" s="16">
        <v>132</v>
      </c>
    </row>
    <row r="63" spans="1:135" x14ac:dyDescent="0.25">
      <c r="AH63">
        <v>59</v>
      </c>
      <c r="AI63">
        <v>18</v>
      </c>
      <c r="BB63">
        <v>60</v>
      </c>
      <c r="BC63">
        <v>36</v>
      </c>
      <c r="CV63">
        <v>60</v>
      </c>
      <c r="CW63">
        <v>4</v>
      </c>
      <c r="ED63">
        <v>60</v>
      </c>
      <c r="EE63" s="16">
        <v>132</v>
      </c>
    </row>
    <row r="64" spans="1:135" x14ac:dyDescent="0.25">
      <c r="AH64">
        <v>60</v>
      </c>
      <c r="AI64">
        <v>18</v>
      </c>
      <c r="BB64">
        <v>61</v>
      </c>
      <c r="BC64">
        <v>36</v>
      </c>
      <c r="CV64">
        <v>61</v>
      </c>
      <c r="CW64">
        <v>4</v>
      </c>
      <c r="ED64">
        <v>61</v>
      </c>
      <c r="EE64" s="16">
        <v>132</v>
      </c>
    </row>
    <row r="65" spans="34:135" x14ac:dyDescent="0.25">
      <c r="AH65">
        <v>61</v>
      </c>
      <c r="AI65">
        <v>18</v>
      </c>
      <c r="BB65">
        <v>62</v>
      </c>
      <c r="BC65">
        <v>36</v>
      </c>
      <c r="CV65">
        <v>62</v>
      </c>
      <c r="CW65">
        <v>4</v>
      </c>
      <c r="ED65">
        <v>62</v>
      </c>
      <c r="EE65" s="16">
        <v>133</v>
      </c>
    </row>
    <row r="66" spans="34:135" x14ac:dyDescent="0.25">
      <c r="AH66">
        <v>62</v>
      </c>
      <c r="AI66">
        <v>18</v>
      </c>
      <c r="BB66">
        <v>63</v>
      </c>
      <c r="BC66">
        <v>37</v>
      </c>
      <c r="CV66">
        <v>63</v>
      </c>
      <c r="CW66">
        <v>4</v>
      </c>
      <c r="ED66">
        <v>63</v>
      </c>
      <c r="EE66" s="16">
        <v>133</v>
      </c>
    </row>
    <row r="67" spans="34:135" x14ac:dyDescent="0.25">
      <c r="AH67">
        <v>63</v>
      </c>
      <c r="AI67">
        <v>18</v>
      </c>
      <c r="BB67">
        <v>64</v>
      </c>
      <c r="BC67">
        <v>37</v>
      </c>
      <c r="CV67">
        <v>64</v>
      </c>
      <c r="CW67">
        <v>4</v>
      </c>
      <c r="ED67">
        <v>64</v>
      </c>
      <c r="EE67" s="16">
        <v>133</v>
      </c>
    </row>
    <row r="68" spans="34:135" x14ac:dyDescent="0.25">
      <c r="AH68">
        <v>64</v>
      </c>
      <c r="AI68">
        <v>18</v>
      </c>
      <c r="BB68">
        <v>65</v>
      </c>
      <c r="BC68">
        <v>37</v>
      </c>
      <c r="CV68">
        <v>65</v>
      </c>
      <c r="CW68">
        <v>4</v>
      </c>
      <c r="ED68">
        <v>65</v>
      </c>
      <c r="EE68" s="16">
        <v>133</v>
      </c>
    </row>
    <row r="69" spans="34:135" x14ac:dyDescent="0.25">
      <c r="AH69">
        <v>65</v>
      </c>
      <c r="AI69">
        <v>18</v>
      </c>
      <c r="BB69">
        <v>66</v>
      </c>
      <c r="BC69">
        <v>37</v>
      </c>
      <c r="CV69">
        <v>66</v>
      </c>
      <c r="CW69">
        <v>4</v>
      </c>
      <c r="ED69">
        <v>66</v>
      </c>
      <c r="EE69" s="16">
        <v>133</v>
      </c>
    </row>
    <row r="70" spans="34:135" x14ac:dyDescent="0.25">
      <c r="AH70">
        <v>66</v>
      </c>
      <c r="AI70">
        <v>18</v>
      </c>
      <c r="BB70">
        <v>67</v>
      </c>
      <c r="BC70">
        <v>37</v>
      </c>
      <c r="CV70">
        <v>67</v>
      </c>
      <c r="CW70">
        <v>4</v>
      </c>
      <c r="ED70">
        <v>67</v>
      </c>
      <c r="EE70" s="16">
        <v>133</v>
      </c>
    </row>
    <row r="71" spans="34:135" x14ac:dyDescent="0.25">
      <c r="AH71">
        <v>67</v>
      </c>
      <c r="AI71">
        <v>19</v>
      </c>
      <c r="BB71">
        <v>68</v>
      </c>
      <c r="BC71">
        <v>38</v>
      </c>
      <c r="CV71">
        <v>68</v>
      </c>
      <c r="CW71">
        <v>4</v>
      </c>
      <c r="ED71">
        <v>68</v>
      </c>
      <c r="EE71" s="16">
        <v>133</v>
      </c>
    </row>
    <row r="72" spans="34:135" x14ac:dyDescent="0.25">
      <c r="AH72">
        <v>68</v>
      </c>
      <c r="AI72">
        <v>19</v>
      </c>
      <c r="BB72">
        <v>69</v>
      </c>
      <c r="BC72">
        <v>38</v>
      </c>
      <c r="CV72">
        <v>69</v>
      </c>
      <c r="CW72">
        <v>4</v>
      </c>
      <c r="ED72">
        <v>69</v>
      </c>
      <c r="EE72" s="16">
        <v>133</v>
      </c>
    </row>
    <row r="73" spans="34:135" x14ac:dyDescent="0.25">
      <c r="AH73">
        <v>69</v>
      </c>
      <c r="AI73">
        <v>19</v>
      </c>
      <c r="BB73">
        <v>70</v>
      </c>
      <c r="BC73">
        <v>38</v>
      </c>
      <c r="CV73">
        <v>70</v>
      </c>
      <c r="CW73">
        <v>4</v>
      </c>
      <c r="ED73">
        <v>70</v>
      </c>
      <c r="EE73" s="16">
        <v>134</v>
      </c>
    </row>
    <row r="74" spans="34:135" x14ac:dyDescent="0.25">
      <c r="AH74">
        <v>70</v>
      </c>
      <c r="AI74">
        <v>19</v>
      </c>
      <c r="BB74">
        <v>71</v>
      </c>
      <c r="BC74">
        <v>38</v>
      </c>
      <c r="CV74">
        <v>71</v>
      </c>
      <c r="CW74">
        <v>4</v>
      </c>
      <c r="ED74">
        <v>71</v>
      </c>
      <c r="EE74" s="16">
        <v>134</v>
      </c>
    </row>
    <row r="75" spans="34:135" x14ac:dyDescent="0.25">
      <c r="AH75">
        <v>71</v>
      </c>
      <c r="AI75">
        <v>19</v>
      </c>
      <c r="BB75">
        <v>72</v>
      </c>
      <c r="BC75">
        <v>38</v>
      </c>
      <c r="CV75">
        <v>72</v>
      </c>
      <c r="CW75">
        <v>4</v>
      </c>
      <c r="ED75">
        <v>72</v>
      </c>
      <c r="EE75" s="16">
        <v>134</v>
      </c>
    </row>
    <row r="76" spans="34:135" x14ac:dyDescent="0.25">
      <c r="AH76">
        <v>72</v>
      </c>
      <c r="AI76">
        <v>19</v>
      </c>
      <c r="BB76">
        <v>73</v>
      </c>
      <c r="BC76">
        <v>38</v>
      </c>
      <c r="CV76">
        <v>73</v>
      </c>
      <c r="CW76">
        <v>4</v>
      </c>
      <c r="ED76">
        <v>73</v>
      </c>
      <c r="EE76" s="16">
        <v>134</v>
      </c>
    </row>
    <row r="77" spans="34:135" x14ac:dyDescent="0.25">
      <c r="AH77">
        <v>73</v>
      </c>
      <c r="AI77">
        <v>19</v>
      </c>
      <c r="BB77">
        <v>74</v>
      </c>
      <c r="BC77">
        <v>39</v>
      </c>
      <c r="CV77">
        <v>74</v>
      </c>
      <c r="CW77">
        <v>4</v>
      </c>
      <c r="ED77">
        <v>74</v>
      </c>
      <c r="EE77" s="16">
        <v>135</v>
      </c>
    </row>
    <row r="78" spans="34:135" x14ac:dyDescent="0.25">
      <c r="AH78">
        <v>74</v>
      </c>
      <c r="AI78">
        <v>19</v>
      </c>
      <c r="BB78">
        <v>75</v>
      </c>
      <c r="BC78">
        <v>39</v>
      </c>
      <c r="CV78">
        <v>75</v>
      </c>
      <c r="CW78">
        <v>4</v>
      </c>
      <c r="ED78">
        <v>75</v>
      </c>
      <c r="EE78" s="16">
        <v>135</v>
      </c>
    </row>
    <row r="79" spans="34:135" x14ac:dyDescent="0.25">
      <c r="AH79">
        <v>75</v>
      </c>
      <c r="AI79">
        <v>19</v>
      </c>
      <c r="BB79">
        <v>76</v>
      </c>
      <c r="BC79">
        <v>39</v>
      </c>
      <c r="CV79">
        <v>76</v>
      </c>
      <c r="CW79">
        <v>4</v>
      </c>
      <c r="ED79">
        <v>76</v>
      </c>
      <c r="EE79" s="16">
        <v>135</v>
      </c>
    </row>
    <row r="80" spans="34:135" x14ac:dyDescent="0.25">
      <c r="AH80">
        <v>76</v>
      </c>
      <c r="AI80">
        <v>20</v>
      </c>
      <c r="BB80">
        <v>77</v>
      </c>
      <c r="BC80">
        <v>39</v>
      </c>
      <c r="CV80">
        <v>77</v>
      </c>
      <c r="CW80">
        <v>4</v>
      </c>
      <c r="ED80">
        <v>77</v>
      </c>
      <c r="EE80" s="16">
        <v>135</v>
      </c>
    </row>
    <row r="81" spans="34:135" x14ac:dyDescent="0.25">
      <c r="AH81">
        <v>77</v>
      </c>
      <c r="AI81">
        <v>20</v>
      </c>
      <c r="BB81">
        <v>78</v>
      </c>
      <c r="BC81">
        <v>39</v>
      </c>
      <c r="CV81">
        <v>78</v>
      </c>
      <c r="CW81">
        <v>5</v>
      </c>
      <c r="ED81">
        <v>78</v>
      </c>
      <c r="EE81" s="16">
        <v>135</v>
      </c>
    </row>
    <row r="82" spans="34:135" x14ac:dyDescent="0.25">
      <c r="AH82">
        <v>78</v>
      </c>
      <c r="AI82">
        <v>20</v>
      </c>
      <c r="BB82">
        <v>79</v>
      </c>
      <c r="BC82">
        <v>39</v>
      </c>
      <c r="CV82">
        <v>79</v>
      </c>
      <c r="CW82">
        <v>5</v>
      </c>
      <c r="ED82">
        <v>79</v>
      </c>
      <c r="EE82" s="16">
        <v>136</v>
      </c>
    </row>
    <row r="83" spans="34:135" x14ac:dyDescent="0.25">
      <c r="AH83">
        <v>79</v>
      </c>
      <c r="AI83">
        <v>20</v>
      </c>
      <c r="BB83">
        <v>80</v>
      </c>
      <c r="BC83">
        <v>39</v>
      </c>
      <c r="CV83">
        <v>80</v>
      </c>
      <c r="CW83">
        <v>5</v>
      </c>
      <c r="ED83">
        <v>80</v>
      </c>
      <c r="EE83" s="16">
        <v>136</v>
      </c>
    </row>
    <row r="84" spans="34:135" x14ac:dyDescent="0.25">
      <c r="AH84">
        <v>80</v>
      </c>
      <c r="AI84">
        <v>20</v>
      </c>
      <c r="BB84">
        <v>81</v>
      </c>
      <c r="BC84">
        <v>40</v>
      </c>
      <c r="CV84">
        <v>81</v>
      </c>
      <c r="CW84">
        <v>5</v>
      </c>
      <c r="ED84">
        <v>81</v>
      </c>
      <c r="EE84" s="16">
        <v>136</v>
      </c>
    </row>
    <row r="85" spans="34:135" x14ac:dyDescent="0.25">
      <c r="AH85">
        <v>81</v>
      </c>
      <c r="AI85">
        <v>20</v>
      </c>
      <c r="BB85">
        <v>82</v>
      </c>
      <c r="BC85">
        <v>40</v>
      </c>
      <c r="CV85">
        <v>82</v>
      </c>
      <c r="CW85">
        <v>5</v>
      </c>
      <c r="ED85">
        <v>82</v>
      </c>
      <c r="EE85" s="16">
        <v>136</v>
      </c>
    </row>
    <row r="86" spans="34:135" x14ac:dyDescent="0.25">
      <c r="AH86">
        <v>82</v>
      </c>
      <c r="AI86">
        <v>21</v>
      </c>
      <c r="BB86">
        <v>83</v>
      </c>
      <c r="BC86">
        <v>40</v>
      </c>
      <c r="CV86">
        <v>83</v>
      </c>
      <c r="CW86">
        <v>5</v>
      </c>
      <c r="ED86">
        <v>83</v>
      </c>
      <c r="EE86" s="16">
        <v>136</v>
      </c>
    </row>
    <row r="87" spans="34:135" x14ac:dyDescent="0.25">
      <c r="AH87">
        <v>83</v>
      </c>
      <c r="AI87">
        <v>21</v>
      </c>
      <c r="BB87">
        <v>84</v>
      </c>
      <c r="BC87">
        <v>40</v>
      </c>
      <c r="CV87">
        <v>84</v>
      </c>
      <c r="CW87">
        <v>5</v>
      </c>
      <c r="ED87">
        <v>84</v>
      </c>
      <c r="EE87" s="16">
        <v>136</v>
      </c>
    </row>
    <row r="88" spans="34:135" x14ac:dyDescent="0.25">
      <c r="AH88">
        <v>84</v>
      </c>
      <c r="AI88">
        <v>21</v>
      </c>
      <c r="BB88">
        <v>85</v>
      </c>
      <c r="BC88">
        <v>40</v>
      </c>
      <c r="CV88">
        <v>85</v>
      </c>
      <c r="CW88">
        <v>5</v>
      </c>
      <c r="ED88">
        <v>85</v>
      </c>
      <c r="EE88" s="16">
        <v>136</v>
      </c>
    </row>
    <row r="89" spans="34:135" x14ac:dyDescent="0.25">
      <c r="AH89">
        <v>85</v>
      </c>
      <c r="AI89">
        <v>21</v>
      </c>
      <c r="BB89">
        <v>86</v>
      </c>
      <c r="BC89">
        <v>40</v>
      </c>
      <c r="CV89">
        <v>86</v>
      </c>
      <c r="CW89">
        <v>5</v>
      </c>
      <c r="ED89">
        <v>86</v>
      </c>
      <c r="EE89" s="16">
        <v>136</v>
      </c>
    </row>
    <row r="90" spans="34:135" x14ac:dyDescent="0.25">
      <c r="AH90">
        <v>86</v>
      </c>
      <c r="AI90">
        <v>21</v>
      </c>
      <c r="BB90">
        <v>87</v>
      </c>
      <c r="BC90">
        <v>41</v>
      </c>
      <c r="CV90">
        <v>87</v>
      </c>
      <c r="CW90">
        <v>5</v>
      </c>
      <c r="ED90">
        <v>87</v>
      </c>
      <c r="EE90" s="16">
        <v>136</v>
      </c>
    </row>
    <row r="91" spans="34:135" x14ac:dyDescent="0.25">
      <c r="AH91">
        <v>87</v>
      </c>
      <c r="AI91">
        <v>22</v>
      </c>
      <c r="BB91">
        <v>88</v>
      </c>
      <c r="BC91">
        <v>41</v>
      </c>
      <c r="CV91">
        <v>88</v>
      </c>
      <c r="CW91">
        <v>5</v>
      </c>
      <c r="ED91">
        <v>88</v>
      </c>
      <c r="EE91" s="16">
        <v>137</v>
      </c>
    </row>
    <row r="92" spans="34:135" x14ac:dyDescent="0.25">
      <c r="AH92">
        <v>88</v>
      </c>
      <c r="AI92">
        <v>22</v>
      </c>
      <c r="BB92">
        <v>89</v>
      </c>
      <c r="BC92">
        <v>41</v>
      </c>
      <c r="CV92">
        <v>89</v>
      </c>
      <c r="CW92">
        <v>5</v>
      </c>
      <c r="ED92">
        <v>89</v>
      </c>
      <c r="EE92" s="16">
        <v>138</v>
      </c>
    </row>
    <row r="93" spans="34:135" x14ac:dyDescent="0.25">
      <c r="AH93">
        <v>89</v>
      </c>
      <c r="AI93">
        <v>22</v>
      </c>
      <c r="BB93">
        <v>90</v>
      </c>
      <c r="BC93">
        <v>41</v>
      </c>
      <c r="CV93">
        <v>90</v>
      </c>
      <c r="CW93">
        <v>5</v>
      </c>
      <c r="ED93">
        <v>90</v>
      </c>
      <c r="EE93" s="16">
        <v>140</v>
      </c>
    </row>
    <row r="94" spans="34:135" x14ac:dyDescent="0.25">
      <c r="AH94">
        <v>90</v>
      </c>
      <c r="AI94">
        <v>22</v>
      </c>
      <c r="BB94">
        <v>91</v>
      </c>
      <c r="BC94">
        <v>42</v>
      </c>
      <c r="CV94">
        <v>91</v>
      </c>
      <c r="CW94">
        <v>5</v>
      </c>
      <c r="ED94">
        <v>91</v>
      </c>
      <c r="EE94" s="16">
        <v>140</v>
      </c>
    </row>
    <row r="95" spans="34:135" x14ac:dyDescent="0.25">
      <c r="AH95">
        <v>91</v>
      </c>
      <c r="AI95">
        <v>22</v>
      </c>
      <c r="BB95">
        <v>92</v>
      </c>
      <c r="BC95">
        <v>42</v>
      </c>
      <c r="CV95">
        <v>92</v>
      </c>
      <c r="CW95">
        <v>5</v>
      </c>
      <c r="ED95">
        <v>92</v>
      </c>
      <c r="EE95" s="16">
        <v>140</v>
      </c>
    </row>
    <row r="96" spans="34:135" x14ac:dyDescent="0.25">
      <c r="AH96">
        <v>92</v>
      </c>
      <c r="AI96">
        <v>23</v>
      </c>
      <c r="BB96">
        <v>93</v>
      </c>
      <c r="BC96">
        <v>43</v>
      </c>
      <c r="CV96">
        <v>93</v>
      </c>
      <c r="CW96">
        <v>5</v>
      </c>
      <c r="ED96">
        <v>93</v>
      </c>
      <c r="EE96" s="16">
        <v>140</v>
      </c>
    </row>
    <row r="97" spans="34:135" x14ac:dyDescent="0.25">
      <c r="AH97">
        <v>93</v>
      </c>
      <c r="AI97">
        <v>23</v>
      </c>
      <c r="BB97">
        <v>94</v>
      </c>
      <c r="BC97">
        <v>43</v>
      </c>
      <c r="CV97">
        <v>94</v>
      </c>
      <c r="CW97">
        <v>5</v>
      </c>
      <c r="ED97">
        <v>94</v>
      </c>
      <c r="EE97" s="16">
        <v>141</v>
      </c>
    </row>
    <row r="98" spans="34:135" x14ac:dyDescent="0.25">
      <c r="AH98">
        <v>94</v>
      </c>
      <c r="AI98">
        <v>23</v>
      </c>
      <c r="BB98">
        <v>95</v>
      </c>
      <c r="BC98">
        <v>43</v>
      </c>
      <c r="CV98">
        <v>95</v>
      </c>
      <c r="CW98">
        <v>5</v>
      </c>
      <c r="ED98">
        <v>95</v>
      </c>
      <c r="EE98" s="16">
        <v>141</v>
      </c>
    </row>
    <row r="99" spans="34:135" x14ac:dyDescent="0.25">
      <c r="AH99">
        <v>95</v>
      </c>
      <c r="AI99">
        <v>24</v>
      </c>
      <c r="BB99">
        <v>96</v>
      </c>
      <c r="BC99">
        <v>44</v>
      </c>
      <c r="CV99">
        <v>96</v>
      </c>
      <c r="CW99">
        <v>5</v>
      </c>
      <c r="ED99">
        <v>96</v>
      </c>
      <c r="EE99" s="16">
        <v>141</v>
      </c>
    </row>
    <row r="100" spans="34:135" x14ac:dyDescent="0.25">
      <c r="AH100">
        <v>96</v>
      </c>
      <c r="AI100">
        <v>25</v>
      </c>
      <c r="BB100">
        <v>97</v>
      </c>
      <c r="BC100">
        <v>44</v>
      </c>
      <c r="CV100">
        <v>97</v>
      </c>
      <c r="CW100">
        <v>5</v>
      </c>
      <c r="ED100">
        <v>97</v>
      </c>
      <c r="EE100" s="16">
        <v>141</v>
      </c>
    </row>
    <row r="101" spans="34:135" x14ac:dyDescent="0.25">
      <c r="AH101">
        <v>97</v>
      </c>
      <c r="AI101">
        <v>25</v>
      </c>
      <c r="BB101">
        <v>98</v>
      </c>
      <c r="BC101">
        <v>44</v>
      </c>
      <c r="CV101">
        <v>98</v>
      </c>
      <c r="CW101">
        <v>5</v>
      </c>
      <c r="ED101">
        <v>98</v>
      </c>
      <c r="EE101" s="16">
        <v>141</v>
      </c>
    </row>
    <row r="102" spans="34:135" x14ac:dyDescent="0.25">
      <c r="AH102">
        <v>98</v>
      </c>
      <c r="AI102">
        <v>25</v>
      </c>
      <c r="BB102">
        <v>99</v>
      </c>
      <c r="BC102">
        <v>45</v>
      </c>
      <c r="CV102">
        <v>99</v>
      </c>
      <c r="CW102">
        <v>5</v>
      </c>
      <c r="ED102">
        <v>99</v>
      </c>
      <c r="EE102" s="16">
        <v>145</v>
      </c>
    </row>
    <row r="103" spans="34:135" x14ac:dyDescent="0.25">
      <c r="AH103">
        <v>99</v>
      </c>
      <c r="AI103">
        <v>26</v>
      </c>
      <c r="BB103">
        <v>100</v>
      </c>
      <c r="BC103">
        <v>45</v>
      </c>
      <c r="CV103">
        <v>100</v>
      </c>
      <c r="CW103">
        <v>5</v>
      </c>
      <c r="ED103">
        <v>100</v>
      </c>
      <c r="EE103" s="16">
        <v>148</v>
      </c>
    </row>
    <row r="104" spans="34:135" x14ac:dyDescent="0.25">
      <c r="AH104">
        <v>100</v>
      </c>
      <c r="AI104">
        <v>27</v>
      </c>
    </row>
  </sheetData>
  <sortState xmlns:xlrd2="http://schemas.microsoft.com/office/spreadsheetml/2017/richdata2" ref="EK10:EK15">
    <sortCondition ref="EK10"/>
  </sortState>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9E834-92D3-4350-97E5-B8EFF54BAADB}">
  <dimension ref="A2:F464"/>
  <sheetViews>
    <sheetView workbookViewId="0">
      <selection activeCell="A466" sqref="A466"/>
    </sheetView>
  </sheetViews>
  <sheetFormatPr defaultRowHeight="15" x14ac:dyDescent="0.25"/>
  <cols>
    <col min="5" max="5" width="11.5703125" bestFit="1" customWidth="1"/>
  </cols>
  <sheetData>
    <row r="2" spans="1:6" x14ac:dyDescent="0.25">
      <c r="A2" t="s">
        <v>2</v>
      </c>
    </row>
    <row r="4" spans="1:6" x14ac:dyDescent="0.25">
      <c r="B4" t="s">
        <v>181</v>
      </c>
    </row>
    <row r="5" spans="1:6" x14ac:dyDescent="0.25">
      <c r="B5">
        <v>-2.5</v>
      </c>
      <c r="D5" s="13" t="s">
        <v>95</v>
      </c>
      <c r="E5" t="s">
        <v>182</v>
      </c>
      <c r="F5">
        <f>SKEW(B5:B54)</f>
        <v>5.4546017084340086E-2</v>
      </c>
    </row>
    <row r="6" spans="1:6" x14ac:dyDescent="0.25">
      <c r="B6">
        <v>-2.1</v>
      </c>
    </row>
    <row r="7" spans="1:6" x14ac:dyDescent="0.25">
      <c r="B7">
        <v>-2</v>
      </c>
      <c r="D7" s="13" t="s">
        <v>96</v>
      </c>
      <c r="E7" t="s">
        <v>183</v>
      </c>
      <c r="F7">
        <f>KURT(B5:B54)</f>
        <v>-1.3042496425917371</v>
      </c>
    </row>
    <row r="8" spans="1:6" x14ac:dyDescent="0.25">
      <c r="B8">
        <v>-1.9</v>
      </c>
    </row>
    <row r="9" spans="1:6" ht="17.25" x14ac:dyDescent="0.3">
      <c r="B9">
        <v>-1.8</v>
      </c>
      <c r="D9" s="13" t="s">
        <v>97</v>
      </c>
      <c r="E9" s="1" t="s">
        <v>184</v>
      </c>
    </row>
    <row r="10" spans="1:6" ht="17.25" x14ac:dyDescent="0.3">
      <c r="B10">
        <v>-1.7</v>
      </c>
      <c r="E10" s="1" t="s">
        <v>185</v>
      </c>
    </row>
    <row r="11" spans="1:6" ht="17.25" x14ac:dyDescent="0.3">
      <c r="B11">
        <v>-1.6</v>
      </c>
      <c r="E11" s="1" t="s">
        <v>186</v>
      </c>
    </row>
    <row r="12" spans="1:6" ht="17.25" x14ac:dyDescent="0.3">
      <c r="B12">
        <v>-1.5</v>
      </c>
      <c r="E12" s="1" t="s">
        <v>187</v>
      </c>
    </row>
    <row r="13" spans="1:6" ht="17.25" x14ac:dyDescent="0.3">
      <c r="B13">
        <v>-1.4</v>
      </c>
      <c r="E13" s="1" t="s">
        <v>188</v>
      </c>
    </row>
    <row r="14" spans="1:6" ht="17.25" x14ac:dyDescent="0.3">
      <c r="B14">
        <v>-1.4</v>
      </c>
      <c r="E14" s="1" t="s">
        <v>189</v>
      </c>
    </row>
    <row r="15" spans="1:6" ht="17.25" x14ac:dyDescent="0.3">
      <c r="B15">
        <v>-1.3</v>
      </c>
      <c r="E15" s="1" t="s">
        <v>190</v>
      </c>
    </row>
    <row r="16" spans="1:6" x14ac:dyDescent="0.25">
      <c r="B16">
        <v>-1.2</v>
      </c>
    </row>
    <row r="17" spans="2:2" x14ac:dyDescent="0.25">
      <c r="B17">
        <v>-1.1000000000000001</v>
      </c>
    </row>
    <row r="18" spans="2:2" x14ac:dyDescent="0.25">
      <c r="B18">
        <v>-1</v>
      </c>
    </row>
    <row r="19" spans="2:2" x14ac:dyDescent="0.25">
      <c r="B19">
        <v>-0.9</v>
      </c>
    </row>
    <row r="20" spans="2:2" x14ac:dyDescent="0.25">
      <c r="B20">
        <v>-0.9</v>
      </c>
    </row>
    <row r="21" spans="2:2" x14ac:dyDescent="0.25">
      <c r="B21">
        <v>-0.8</v>
      </c>
    </row>
    <row r="22" spans="2:2" x14ac:dyDescent="0.25">
      <c r="B22">
        <v>-0.7</v>
      </c>
    </row>
    <row r="23" spans="2:2" x14ac:dyDescent="0.25">
      <c r="B23">
        <v>-0.6</v>
      </c>
    </row>
    <row r="24" spans="2:2" x14ac:dyDescent="0.25">
      <c r="B24">
        <v>-0.5</v>
      </c>
    </row>
    <row r="25" spans="2:2" x14ac:dyDescent="0.25">
      <c r="B25">
        <v>-0.4</v>
      </c>
    </row>
    <row r="26" spans="2:2" x14ac:dyDescent="0.25">
      <c r="B26">
        <v>-0.3</v>
      </c>
    </row>
    <row r="27" spans="2:2" x14ac:dyDescent="0.25">
      <c r="B27">
        <v>-0.3</v>
      </c>
    </row>
    <row r="28" spans="2:2" x14ac:dyDescent="0.25">
      <c r="B28">
        <v>-0.2</v>
      </c>
    </row>
    <row r="29" spans="2:2" x14ac:dyDescent="0.25">
      <c r="B29">
        <v>-0.1</v>
      </c>
    </row>
    <row r="30" spans="2:2" x14ac:dyDescent="0.25">
      <c r="B30">
        <v>0.3</v>
      </c>
    </row>
    <row r="31" spans="2:2" x14ac:dyDescent="0.25">
      <c r="B31">
        <v>0.5</v>
      </c>
    </row>
    <row r="32" spans="2:2" x14ac:dyDescent="0.25">
      <c r="B32">
        <v>0.6</v>
      </c>
    </row>
    <row r="33" spans="2:2" x14ac:dyDescent="0.25">
      <c r="B33">
        <v>0.7</v>
      </c>
    </row>
    <row r="34" spans="2:2" x14ac:dyDescent="0.25">
      <c r="B34">
        <v>0.8</v>
      </c>
    </row>
    <row r="35" spans="2:2" x14ac:dyDescent="0.25">
      <c r="B35">
        <v>0.9</v>
      </c>
    </row>
    <row r="36" spans="2:2" x14ac:dyDescent="0.25">
      <c r="B36">
        <v>1.1000000000000001</v>
      </c>
    </row>
    <row r="37" spans="2:2" x14ac:dyDescent="0.25">
      <c r="B37">
        <v>1.1000000000000001</v>
      </c>
    </row>
    <row r="38" spans="2:2" x14ac:dyDescent="0.25">
      <c r="B38">
        <v>1.2</v>
      </c>
    </row>
    <row r="39" spans="2:2" x14ac:dyDescent="0.25">
      <c r="B39">
        <v>1.3</v>
      </c>
    </row>
    <row r="40" spans="2:2" x14ac:dyDescent="0.25">
      <c r="B40">
        <v>1.4</v>
      </c>
    </row>
    <row r="41" spans="2:2" x14ac:dyDescent="0.25">
      <c r="B41">
        <v>1.5</v>
      </c>
    </row>
    <row r="42" spans="2:2" x14ac:dyDescent="0.25">
      <c r="B42">
        <v>1.6</v>
      </c>
    </row>
    <row r="43" spans="2:2" x14ac:dyDescent="0.25">
      <c r="B43">
        <v>1.7</v>
      </c>
    </row>
    <row r="44" spans="2:2" x14ac:dyDescent="0.25">
      <c r="B44">
        <v>1.8</v>
      </c>
    </row>
    <row r="45" spans="2:2" x14ac:dyDescent="0.25">
      <c r="B45">
        <v>1.9</v>
      </c>
    </row>
    <row r="46" spans="2:2" x14ac:dyDescent="0.25">
      <c r="B46">
        <v>2</v>
      </c>
    </row>
    <row r="47" spans="2:2" x14ac:dyDescent="0.25">
      <c r="B47">
        <v>2.1</v>
      </c>
    </row>
    <row r="48" spans="2:2" x14ac:dyDescent="0.25">
      <c r="B48">
        <v>2.2000000000000002</v>
      </c>
    </row>
    <row r="49" spans="1:6" x14ac:dyDescent="0.25">
      <c r="B49">
        <v>2.2999999999999998</v>
      </c>
    </row>
    <row r="50" spans="1:6" x14ac:dyDescent="0.25">
      <c r="B50">
        <v>2.4</v>
      </c>
    </row>
    <row r="51" spans="1:6" x14ac:dyDescent="0.25">
      <c r="B51">
        <v>2.5</v>
      </c>
    </row>
    <row r="52" spans="1:6" x14ac:dyDescent="0.25">
      <c r="B52">
        <v>2.6</v>
      </c>
    </row>
    <row r="53" spans="1:6" x14ac:dyDescent="0.25">
      <c r="B53">
        <v>2.7</v>
      </c>
    </row>
    <row r="54" spans="1:6" x14ac:dyDescent="0.25">
      <c r="B54">
        <v>2.8</v>
      </c>
    </row>
    <row r="56" spans="1:6" x14ac:dyDescent="0.25">
      <c r="A56" t="s">
        <v>3</v>
      </c>
    </row>
    <row r="58" spans="1:6" x14ac:dyDescent="0.25">
      <c r="B58" t="s">
        <v>191</v>
      </c>
    </row>
    <row r="59" spans="1:6" x14ac:dyDescent="0.25">
      <c r="B59">
        <v>2</v>
      </c>
      <c r="D59" s="13" t="s">
        <v>95</v>
      </c>
      <c r="E59" t="s">
        <v>182</v>
      </c>
      <c r="F59">
        <f>SKEW(B59:B154)</f>
        <v>0.22402536454542213</v>
      </c>
    </row>
    <row r="60" spans="1:6" x14ac:dyDescent="0.25">
      <c r="B60">
        <v>2</v>
      </c>
    </row>
    <row r="61" spans="1:6" x14ac:dyDescent="0.25">
      <c r="B61">
        <v>2</v>
      </c>
      <c r="D61" s="13" t="s">
        <v>96</v>
      </c>
      <c r="E61" t="s">
        <v>183</v>
      </c>
      <c r="F61">
        <f>KURT(B59:B154)</f>
        <v>-0.9312091245252887</v>
      </c>
    </row>
    <row r="62" spans="1:6" x14ac:dyDescent="0.25">
      <c r="B62">
        <v>2.1</v>
      </c>
      <c r="D62" s="13"/>
    </row>
    <row r="63" spans="1:6" ht="17.25" x14ac:dyDescent="0.3">
      <c r="B63">
        <v>2.2000000000000002</v>
      </c>
      <c r="D63" s="13" t="s">
        <v>97</v>
      </c>
      <c r="E63" s="1" t="s">
        <v>192</v>
      </c>
    </row>
    <row r="64" spans="1:6" ht="17.25" x14ac:dyDescent="0.3">
      <c r="B64">
        <v>2.2000000000000002</v>
      </c>
      <c r="E64" s="1" t="s">
        <v>193</v>
      </c>
    </row>
    <row r="65" spans="2:5" ht="17.25" x14ac:dyDescent="0.3">
      <c r="B65">
        <v>2.2000000000000002</v>
      </c>
      <c r="E65" s="1" t="s">
        <v>194</v>
      </c>
    </row>
    <row r="66" spans="2:5" ht="17.25" x14ac:dyDescent="0.3">
      <c r="B66">
        <v>2.2999999999999998</v>
      </c>
      <c r="E66" s="1" t="s">
        <v>195</v>
      </c>
    </row>
    <row r="67" spans="2:5" x14ac:dyDescent="0.25">
      <c r="B67">
        <v>2.4</v>
      </c>
    </row>
    <row r="68" spans="2:5" x14ac:dyDescent="0.25">
      <c r="B68">
        <v>2.4</v>
      </c>
    </row>
    <row r="69" spans="2:5" x14ac:dyDescent="0.25">
      <c r="B69">
        <v>2.4</v>
      </c>
    </row>
    <row r="70" spans="2:5" x14ac:dyDescent="0.25">
      <c r="B70">
        <v>2.5</v>
      </c>
    </row>
    <row r="71" spans="2:5" x14ac:dyDescent="0.25">
      <c r="B71">
        <v>2.5</v>
      </c>
    </row>
    <row r="72" spans="2:5" x14ac:dyDescent="0.25">
      <c r="B72">
        <v>2.5</v>
      </c>
    </row>
    <row r="73" spans="2:5" x14ac:dyDescent="0.25">
      <c r="B73">
        <v>2.5</v>
      </c>
    </row>
    <row r="74" spans="2:5" x14ac:dyDescent="0.25">
      <c r="B74">
        <v>2.6</v>
      </c>
    </row>
    <row r="75" spans="2:5" x14ac:dyDescent="0.25">
      <c r="B75">
        <v>2.6</v>
      </c>
    </row>
    <row r="76" spans="2:5" x14ac:dyDescent="0.25">
      <c r="B76">
        <v>2.6</v>
      </c>
    </row>
    <row r="77" spans="2:5" x14ac:dyDescent="0.25">
      <c r="B77">
        <v>2.7</v>
      </c>
    </row>
    <row r="78" spans="2:5" x14ac:dyDescent="0.25">
      <c r="B78">
        <v>2.7</v>
      </c>
    </row>
    <row r="79" spans="2:5" x14ac:dyDescent="0.25">
      <c r="B79">
        <v>2.7</v>
      </c>
    </row>
    <row r="80" spans="2:5" x14ac:dyDescent="0.25">
      <c r="B80">
        <v>2.7</v>
      </c>
    </row>
    <row r="81" spans="2:2" x14ac:dyDescent="0.25">
      <c r="B81">
        <v>2.7</v>
      </c>
    </row>
    <row r="82" spans="2:2" x14ac:dyDescent="0.25">
      <c r="B82">
        <v>2.7</v>
      </c>
    </row>
    <row r="83" spans="2:2" x14ac:dyDescent="0.25">
      <c r="B83">
        <v>2.8</v>
      </c>
    </row>
    <row r="84" spans="2:2" x14ac:dyDescent="0.25">
      <c r="B84">
        <v>2.8</v>
      </c>
    </row>
    <row r="85" spans="2:2" x14ac:dyDescent="0.25">
      <c r="B85">
        <v>2.8</v>
      </c>
    </row>
    <row r="86" spans="2:2" x14ac:dyDescent="0.25">
      <c r="B86">
        <v>2.8</v>
      </c>
    </row>
    <row r="87" spans="2:2" x14ac:dyDescent="0.25">
      <c r="B87">
        <v>2.8</v>
      </c>
    </row>
    <row r="88" spans="2:2" x14ac:dyDescent="0.25">
      <c r="B88">
        <v>2.9</v>
      </c>
    </row>
    <row r="89" spans="2:2" x14ac:dyDescent="0.25">
      <c r="B89">
        <v>2.9</v>
      </c>
    </row>
    <row r="90" spans="2:2" x14ac:dyDescent="0.25">
      <c r="B90">
        <v>2.9</v>
      </c>
    </row>
    <row r="91" spans="2:2" x14ac:dyDescent="0.25">
      <c r="B91">
        <v>2.9</v>
      </c>
    </row>
    <row r="92" spans="2:2" x14ac:dyDescent="0.25">
      <c r="B92">
        <v>3</v>
      </c>
    </row>
    <row r="93" spans="2:2" x14ac:dyDescent="0.25">
      <c r="B93">
        <v>3</v>
      </c>
    </row>
    <row r="94" spans="2:2" x14ac:dyDescent="0.25">
      <c r="B94">
        <v>3</v>
      </c>
    </row>
    <row r="95" spans="2:2" x14ac:dyDescent="0.25">
      <c r="B95">
        <v>3</v>
      </c>
    </row>
    <row r="96" spans="2:2" x14ac:dyDescent="0.25">
      <c r="B96">
        <v>3</v>
      </c>
    </row>
    <row r="97" spans="2:2" x14ac:dyDescent="0.25">
      <c r="B97">
        <v>3.1</v>
      </c>
    </row>
    <row r="98" spans="2:2" x14ac:dyDescent="0.25">
      <c r="B98">
        <v>3.1</v>
      </c>
    </row>
    <row r="99" spans="2:2" x14ac:dyDescent="0.25">
      <c r="B99">
        <v>3.1</v>
      </c>
    </row>
    <row r="100" spans="2:2" x14ac:dyDescent="0.25">
      <c r="B100">
        <v>3.1</v>
      </c>
    </row>
    <row r="101" spans="2:2" x14ac:dyDescent="0.25">
      <c r="B101">
        <v>3.2</v>
      </c>
    </row>
    <row r="102" spans="2:2" x14ac:dyDescent="0.25">
      <c r="B102">
        <v>3.2</v>
      </c>
    </row>
    <row r="103" spans="2:2" x14ac:dyDescent="0.25">
      <c r="B103">
        <v>3.2</v>
      </c>
    </row>
    <row r="104" spans="2:2" x14ac:dyDescent="0.25">
      <c r="B104">
        <v>3.2</v>
      </c>
    </row>
    <row r="105" spans="2:2" x14ac:dyDescent="0.25">
      <c r="B105">
        <v>3.3</v>
      </c>
    </row>
    <row r="106" spans="2:2" x14ac:dyDescent="0.25">
      <c r="B106">
        <v>3.3</v>
      </c>
    </row>
    <row r="107" spans="2:2" x14ac:dyDescent="0.25">
      <c r="B107">
        <v>3.3</v>
      </c>
    </row>
    <row r="108" spans="2:2" x14ac:dyDescent="0.25">
      <c r="B108">
        <v>3.3</v>
      </c>
    </row>
    <row r="109" spans="2:2" x14ac:dyDescent="0.25">
      <c r="B109">
        <v>3.3</v>
      </c>
    </row>
    <row r="110" spans="2:2" x14ac:dyDescent="0.25">
      <c r="B110">
        <v>3.3</v>
      </c>
    </row>
    <row r="111" spans="2:2" x14ac:dyDescent="0.25">
      <c r="B111">
        <v>3.4</v>
      </c>
    </row>
    <row r="112" spans="2:2" x14ac:dyDescent="0.25">
      <c r="B112">
        <v>3.4</v>
      </c>
    </row>
    <row r="113" spans="2:2" x14ac:dyDescent="0.25">
      <c r="B113">
        <v>3.4</v>
      </c>
    </row>
    <row r="114" spans="2:2" x14ac:dyDescent="0.25">
      <c r="B114">
        <v>3.5</v>
      </c>
    </row>
    <row r="115" spans="2:2" x14ac:dyDescent="0.25">
      <c r="B115">
        <v>3.5</v>
      </c>
    </row>
    <row r="116" spans="2:2" x14ac:dyDescent="0.25">
      <c r="B116">
        <v>3.5</v>
      </c>
    </row>
    <row r="117" spans="2:2" x14ac:dyDescent="0.25">
      <c r="B117">
        <v>3.6</v>
      </c>
    </row>
    <row r="118" spans="2:2" x14ac:dyDescent="0.25">
      <c r="B118">
        <v>3.6</v>
      </c>
    </row>
    <row r="119" spans="2:2" x14ac:dyDescent="0.25">
      <c r="B119">
        <v>3.6</v>
      </c>
    </row>
    <row r="120" spans="2:2" x14ac:dyDescent="0.25">
      <c r="B120">
        <v>3.7</v>
      </c>
    </row>
    <row r="121" spans="2:2" x14ac:dyDescent="0.25">
      <c r="B121">
        <v>3.7</v>
      </c>
    </row>
    <row r="122" spans="2:2" x14ac:dyDescent="0.25">
      <c r="B122">
        <v>3.7</v>
      </c>
    </row>
    <row r="123" spans="2:2" x14ac:dyDescent="0.25">
      <c r="B123">
        <v>3.8</v>
      </c>
    </row>
    <row r="124" spans="2:2" x14ac:dyDescent="0.25">
      <c r="B124">
        <v>3.8</v>
      </c>
    </row>
    <row r="125" spans="2:2" x14ac:dyDescent="0.25">
      <c r="B125">
        <v>3.8</v>
      </c>
    </row>
    <row r="126" spans="2:2" x14ac:dyDescent="0.25">
      <c r="B126">
        <v>3.9</v>
      </c>
    </row>
    <row r="127" spans="2:2" x14ac:dyDescent="0.25">
      <c r="B127">
        <v>3.9</v>
      </c>
    </row>
    <row r="128" spans="2:2" x14ac:dyDescent="0.25">
      <c r="B128">
        <v>3.9</v>
      </c>
    </row>
    <row r="129" spans="2:2" x14ac:dyDescent="0.25">
      <c r="B129">
        <v>4</v>
      </c>
    </row>
    <row r="130" spans="2:2" x14ac:dyDescent="0.25">
      <c r="B130">
        <v>4</v>
      </c>
    </row>
    <row r="131" spans="2:2" x14ac:dyDescent="0.25">
      <c r="B131">
        <v>4</v>
      </c>
    </row>
    <row r="132" spans="2:2" x14ac:dyDescent="0.25">
      <c r="B132">
        <v>4.0999999999999996</v>
      </c>
    </row>
    <row r="133" spans="2:2" x14ac:dyDescent="0.25">
      <c r="B133">
        <v>4.0999999999999996</v>
      </c>
    </row>
    <row r="134" spans="2:2" x14ac:dyDescent="0.25">
      <c r="B134">
        <v>4.0999999999999996</v>
      </c>
    </row>
    <row r="135" spans="2:2" x14ac:dyDescent="0.25">
      <c r="B135">
        <v>4.2</v>
      </c>
    </row>
    <row r="136" spans="2:2" x14ac:dyDescent="0.25">
      <c r="B136">
        <v>4.2</v>
      </c>
    </row>
    <row r="137" spans="2:2" x14ac:dyDescent="0.25">
      <c r="B137">
        <v>4.2</v>
      </c>
    </row>
    <row r="138" spans="2:2" x14ac:dyDescent="0.25">
      <c r="B138">
        <v>4.3</v>
      </c>
    </row>
    <row r="139" spans="2:2" x14ac:dyDescent="0.25">
      <c r="B139">
        <v>4.3</v>
      </c>
    </row>
    <row r="140" spans="2:2" x14ac:dyDescent="0.25">
      <c r="B140">
        <v>4.3</v>
      </c>
    </row>
    <row r="141" spans="2:2" x14ac:dyDescent="0.25">
      <c r="B141">
        <v>4.4000000000000004</v>
      </c>
    </row>
    <row r="142" spans="2:2" x14ac:dyDescent="0.25">
      <c r="B142">
        <v>4.4000000000000004</v>
      </c>
    </row>
    <row r="143" spans="2:2" x14ac:dyDescent="0.25">
      <c r="B143">
        <v>4.4000000000000004</v>
      </c>
    </row>
    <row r="144" spans="2:2" x14ac:dyDescent="0.25">
      <c r="B144">
        <v>4.5</v>
      </c>
    </row>
    <row r="145" spans="1:6" x14ac:dyDescent="0.25">
      <c r="B145">
        <v>4.5999999999999996</v>
      </c>
    </row>
    <row r="146" spans="1:6" x14ac:dyDescent="0.25">
      <c r="B146">
        <v>4.5999999999999996</v>
      </c>
    </row>
    <row r="147" spans="1:6" x14ac:dyDescent="0.25">
      <c r="B147">
        <v>4.5999999999999996</v>
      </c>
    </row>
    <row r="148" spans="1:6" x14ac:dyDescent="0.25">
      <c r="B148">
        <v>4.7</v>
      </c>
    </row>
    <row r="149" spans="1:6" x14ac:dyDescent="0.25">
      <c r="B149">
        <v>4.7</v>
      </c>
    </row>
    <row r="150" spans="1:6" x14ac:dyDescent="0.25">
      <c r="B150">
        <v>4.7</v>
      </c>
    </row>
    <row r="151" spans="1:6" x14ac:dyDescent="0.25">
      <c r="B151">
        <v>4.8</v>
      </c>
    </row>
    <row r="152" spans="1:6" x14ac:dyDescent="0.25">
      <c r="B152">
        <v>4.9000000000000004</v>
      </c>
    </row>
    <row r="153" spans="1:6" x14ac:dyDescent="0.25">
      <c r="B153">
        <v>4.9000000000000004</v>
      </c>
    </row>
    <row r="154" spans="1:6" x14ac:dyDescent="0.25">
      <c r="B154">
        <v>4.9000000000000004</v>
      </c>
    </row>
    <row r="156" spans="1:6" x14ac:dyDescent="0.25">
      <c r="A156" t="s">
        <v>196</v>
      </c>
    </row>
    <row r="157" spans="1:6" x14ac:dyDescent="0.25">
      <c r="B157" t="s">
        <v>143</v>
      </c>
    </row>
    <row r="158" spans="1:6" x14ac:dyDescent="0.25">
      <c r="B158">
        <v>2</v>
      </c>
    </row>
    <row r="159" spans="1:6" x14ac:dyDescent="0.25">
      <c r="B159">
        <v>2</v>
      </c>
      <c r="D159" s="13" t="s">
        <v>95</v>
      </c>
      <c r="E159" t="s">
        <v>182</v>
      </c>
      <c r="F159">
        <f>SKEW(B158:B257)</f>
        <v>-0.21090973977304125</v>
      </c>
    </row>
    <row r="160" spans="1:6" x14ac:dyDescent="0.25">
      <c r="B160">
        <v>2</v>
      </c>
    </row>
    <row r="161" spans="2:6" x14ac:dyDescent="0.25">
      <c r="B161">
        <v>2</v>
      </c>
      <c r="D161" s="13" t="s">
        <v>96</v>
      </c>
      <c r="E161" t="s">
        <v>183</v>
      </c>
      <c r="F161">
        <f>KURT(B158:B257)</f>
        <v>-0.74525627211662737</v>
      </c>
    </row>
    <row r="162" spans="2:6" x14ac:dyDescent="0.25">
      <c r="B162">
        <v>2</v>
      </c>
    </row>
    <row r="163" spans="2:6" x14ac:dyDescent="0.25">
      <c r="B163">
        <v>2</v>
      </c>
      <c r="D163" s="13" t="s">
        <v>97</v>
      </c>
      <c r="E163" t="s">
        <v>197</v>
      </c>
    </row>
    <row r="164" spans="2:6" x14ac:dyDescent="0.25">
      <c r="B164">
        <v>2</v>
      </c>
      <c r="E164" t="s">
        <v>198</v>
      </c>
    </row>
    <row r="165" spans="2:6" x14ac:dyDescent="0.25">
      <c r="B165">
        <v>2</v>
      </c>
      <c r="E165" t="s">
        <v>199</v>
      </c>
    </row>
    <row r="166" spans="2:6" x14ac:dyDescent="0.25">
      <c r="B166">
        <v>3</v>
      </c>
    </row>
    <row r="167" spans="2:6" x14ac:dyDescent="0.25">
      <c r="B167">
        <v>3</v>
      </c>
    </row>
    <row r="168" spans="2:6" x14ac:dyDescent="0.25">
      <c r="B168">
        <v>3</v>
      </c>
    </row>
    <row r="169" spans="2:6" x14ac:dyDescent="0.25">
      <c r="B169">
        <v>3</v>
      </c>
    </row>
    <row r="170" spans="2:6" x14ac:dyDescent="0.25">
      <c r="B170">
        <v>3</v>
      </c>
    </row>
    <row r="171" spans="2:6" x14ac:dyDescent="0.25">
      <c r="B171">
        <v>3</v>
      </c>
    </row>
    <row r="172" spans="2:6" x14ac:dyDescent="0.25">
      <c r="B172">
        <v>3</v>
      </c>
    </row>
    <row r="173" spans="2:6" x14ac:dyDescent="0.25">
      <c r="B173">
        <v>3</v>
      </c>
    </row>
    <row r="174" spans="2:6" x14ac:dyDescent="0.25">
      <c r="B174">
        <v>3</v>
      </c>
    </row>
    <row r="175" spans="2:6" x14ac:dyDescent="0.25">
      <c r="B175">
        <v>3</v>
      </c>
    </row>
    <row r="176" spans="2:6" x14ac:dyDescent="0.25">
      <c r="B176">
        <v>3</v>
      </c>
    </row>
    <row r="177" spans="2:2" x14ac:dyDescent="0.25">
      <c r="B177">
        <v>3</v>
      </c>
    </row>
    <row r="178" spans="2:2" x14ac:dyDescent="0.25">
      <c r="B178">
        <v>3</v>
      </c>
    </row>
    <row r="179" spans="2:2" x14ac:dyDescent="0.25">
      <c r="B179">
        <v>3</v>
      </c>
    </row>
    <row r="180" spans="2:2" x14ac:dyDescent="0.25">
      <c r="B180">
        <v>3</v>
      </c>
    </row>
    <row r="181" spans="2:2" x14ac:dyDescent="0.25">
      <c r="B181">
        <v>3</v>
      </c>
    </row>
    <row r="182" spans="2:2" x14ac:dyDescent="0.25">
      <c r="B182">
        <v>3</v>
      </c>
    </row>
    <row r="183" spans="2:2" x14ac:dyDescent="0.25">
      <c r="B183">
        <v>3</v>
      </c>
    </row>
    <row r="184" spans="2:2" x14ac:dyDescent="0.25">
      <c r="B184">
        <v>3</v>
      </c>
    </row>
    <row r="185" spans="2:2" x14ac:dyDescent="0.25">
      <c r="B185">
        <v>3</v>
      </c>
    </row>
    <row r="186" spans="2:2" x14ac:dyDescent="0.25">
      <c r="B186">
        <v>3</v>
      </c>
    </row>
    <row r="187" spans="2:2" x14ac:dyDescent="0.25">
      <c r="B187">
        <v>3</v>
      </c>
    </row>
    <row r="188" spans="2:2" x14ac:dyDescent="0.25">
      <c r="B188">
        <v>3</v>
      </c>
    </row>
    <row r="189" spans="2:2" x14ac:dyDescent="0.25">
      <c r="B189">
        <v>3</v>
      </c>
    </row>
    <row r="190" spans="2:2" x14ac:dyDescent="0.25">
      <c r="B190">
        <v>3</v>
      </c>
    </row>
    <row r="191" spans="2:2" x14ac:dyDescent="0.25">
      <c r="B191">
        <v>3</v>
      </c>
    </row>
    <row r="192" spans="2:2" x14ac:dyDescent="0.25">
      <c r="B192">
        <v>3</v>
      </c>
    </row>
    <row r="193" spans="2:2" x14ac:dyDescent="0.25">
      <c r="B193">
        <v>3</v>
      </c>
    </row>
    <row r="194" spans="2:2" x14ac:dyDescent="0.25">
      <c r="B194">
        <v>3</v>
      </c>
    </row>
    <row r="195" spans="2:2" x14ac:dyDescent="0.25">
      <c r="B195">
        <v>3</v>
      </c>
    </row>
    <row r="196" spans="2:2" x14ac:dyDescent="0.25">
      <c r="B196">
        <v>4</v>
      </c>
    </row>
    <row r="197" spans="2:2" x14ac:dyDescent="0.25">
      <c r="B197">
        <v>4</v>
      </c>
    </row>
    <row r="198" spans="2:2" x14ac:dyDescent="0.25">
      <c r="B198">
        <v>4</v>
      </c>
    </row>
    <row r="199" spans="2:2" x14ac:dyDescent="0.25">
      <c r="B199">
        <v>4</v>
      </c>
    </row>
    <row r="200" spans="2:2" x14ac:dyDescent="0.25">
      <c r="B200">
        <v>4</v>
      </c>
    </row>
    <row r="201" spans="2:2" x14ac:dyDescent="0.25">
      <c r="B201">
        <v>4</v>
      </c>
    </row>
    <row r="202" spans="2:2" x14ac:dyDescent="0.25">
      <c r="B202">
        <v>4</v>
      </c>
    </row>
    <row r="203" spans="2:2" x14ac:dyDescent="0.25">
      <c r="B203">
        <v>4</v>
      </c>
    </row>
    <row r="204" spans="2:2" x14ac:dyDescent="0.25">
      <c r="B204">
        <v>4</v>
      </c>
    </row>
    <row r="205" spans="2:2" x14ac:dyDescent="0.25">
      <c r="B205">
        <v>4</v>
      </c>
    </row>
    <row r="206" spans="2:2" x14ac:dyDescent="0.25">
      <c r="B206">
        <v>4</v>
      </c>
    </row>
    <row r="207" spans="2:2" x14ac:dyDescent="0.25">
      <c r="B207">
        <v>4</v>
      </c>
    </row>
    <row r="208" spans="2:2" x14ac:dyDescent="0.25">
      <c r="B208">
        <v>4</v>
      </c>
    </row>
    <row r="209" spans="2:2" x14ac:dyDescent="0.25">
      <c r="B209">
        <v>4</v>
      </c>
    </row>
    <row r="210" spans="2:2" x14ac:dyDescent="0.25">
      <c r="B210">
        <v>4</v>
      </c>
    </row>
    <row r="211" spans="2:2" x14ac:dyDescent="0.25">
      <c r="B211">
        <v>4</v>
      </c>
    </row>
    <row r="212" spans="2:2" x14ac:dyDescent="0.25">
      <c r="B212">
        <v>4</v>
      </c>
    </row>
    <row r="213" spans="2:2" x14ac:dyDescent="0.25">
      <c r="B213">
        <v>4</v>
      </c>
    </row>
    <row r="214" spans="2:2" x14ac:dyDescent="0.25">
      <c r="B214">
        <v>4</v>
      </c>
    </row>
    <row r="215" spans="2:2" x14ac:dyDescent="0.25">
      <c r="B215">
        <v>4</v>
      </c>
    </row>
    <row r="216" spans="2:2" x14ac:dyDescent="0.25">
      <c r="B216">
        <v>4</v>
      </c>
    </row>
    <row r="217" spans="2:2" x14ac:dyDescent="0.25">
      <c r="B217">
        <v>4</v>
      </c>
    </row>
    <row r="218" spans="2:2" x14ac:dyDescent="0.25">
      <c r="B218">
        <v>4</v>
      </c>
    </row>
    <row r="219" spans="2:2" x14ac:dyDescent="0.25">
      <c r="B219">
        <v>4</v>
      </c>
    </row>
    <row r="220" spans="2:2" x14ac:dyDescent="0.25">
      <c r="B220">
        <v>4</v>
      </c>
    </row>
    <row r="221" spans="2:2" x14ac:dyDescent="0.25">
      <c r="B221">
        <v>4</v>
      </c>
    </row>
    <row r="222" spans="2:2" x14ac:dyDescent="0.25">
      <c r="B222">
        <v>4</v>
      </c>
    </row>
    <row r="223" spans="2:2" x14ac:dyDescent="0.25">
      <c r="B223">
        <v>4</v>
      </c>
    </row>
    <row r="224" spans="2:2" x14ac:dyDescent="0.25">
      <c r="B224">
        <v>4</v>
      </c>
    </row>
    <row r="225" spans="2:2" x14ac:dyDescent="0.25">
      <c r="B225">
        <v>4</v>
      </c>
    </row>
    <row r="226" spans="2:2" x14ac:dyDescent="0.25">
      <c r="B226">
        <v>4</v>
      </c>
    </row>
    <row r="227" spans="2:2" x14ac:dyDescent="0.25">
      <c r="B227">
        <v>4</v>
      </c>
    </row>
    <row r="228" spans="2:2" x14ac:dyDescent="0.25">
      <c r="B228">
        <v>4</v>
      </c>
    </row>
    <row r="229" spans="2:2" x14ac:dyDescent="0.25">
      <c r="B229">
        <v>4</v>
      </c>
    </row>
    <row r="230" spans="2:2" x14ac:dyDescent="0.25">
      <c r="B230">
        <v>4</v>
      </c>
    </row>
    <row r="231" spans="2:2" x14ac:dyDescent="0.25">
      <c r="B231">
        <v>4</v>
      </c>
    </row>
    <row r="232" spans="2:2" x14ac:dyDescent="0.25">
      <c r="B232">
        <v>4</v>
      </c>
    </row>
    <row r="233" spans="2:2" x14ac:dyDescent="0.25">
      <c r="B233">
        <v>4</v>
      </c>
    </row>
    <row r="234" spans="2:2" x14ac:dyDescent="0.25">
      <c r="B234">
        <v>4</v>
      </c>
    </row>
    <row r="235" spans="2:2" x14ac:dyDescent="0.25">
      <c r="B235">
        <v>5</v>
      </c>
    </row>
    <row r="236" spans="2:2" x14ac:dyDescent="0.25">
      <c r="B236">
        <v>5</v>
      </c>
    </row>
    <row r="237" spans="2:2" x14ac:dyDescent="0.25">
      <c r="B237">
        <v>5</v>
      </c>
    </row>
    <row r="238" spans="2:2" x14ac:dyDescent="0.25">
      <c r="B238">
        <v>5</v>
      </c>
    </row>
    <row r="239" spans="2:2" x14ac:dyDescent="0.25">
      <c r="B239">
        <v>5</v>
      </c>
    </row>
    <row r="240" spans="2:2" x14ac:dyDescent="0.25">
      <c r="B240">
        <v>5</v>
      </c>
    </row>
    <row r="241" spans="2:2" x14ac:dyDescent="0.25">
      <c r="B241">
        <v>5</v>
      </c>
    </row>
    <row r="242" spans="2:2" x14ac:dyDescent="0.25">
      <c r="B242">
        <v>5</v>
      </c>
    </row>
    <row r="243" spans="2:2" x14ac:dyDescent="0.25">
      <c r="B243">
        <v>5</v>
      </c>
    </row>
    <row r="244" spans="2:2" x14ac:dyDescent="0.25">
      <c r="B244">
        <v>5</v>
      </c>
    </row>
    <row r="245" spans="2:2" x14ac:dyDescent="0.25">
      <c r="B245">
        <v>5</v>
      </c>
    </row>
    <row r="246" spans="2:2" x14ac:dyDescent="0.25">
      <c r="B246">
        <v>5</v>
      </c>
    </row>
    <row r="247" spans="2:2" x14ac:dyDescent="0.25">
      <c r="B247">
        <v>5</v>
      </c>
    </row>
    <row r="248" spans="2:2" x14ac:dyDescent="0.25">
      <c r="B248">
        <v>5</v>
      </c>
    </row>
    <row r="249" spans="2:2" x14ac:dyDescent="0.25">
      <c r="B249">
        <v>5</v>
      </c>
    </row>
    <row r="250" spans="2:2" x14ac:dyDescent="0.25">
      <c r="B250">
        <v>5</v>
      </c>
    </row>
    <row r="251" spans="2:2" x14ac:dyDescent="0.25">
      <c r="B251">
        <v>5</v>
      </c>
    </row>
    <row r="252" spans="2:2" x14ac:dyDescent="0.25">
      <c r="B252">
        <v>5</v>
      </c>
    </row>
    <row r="253" spans="2:2" x14ac:dyDescent="0.25">
      <c r="B253">
        <v>5</v>
      </c>
    </row>
    <row r="254" spans="2:2" x14ac:dyDescent="0.25">
      <c r="B254">
        <v>5</v>
      </c>
    </row>
    <row r="255" spans="2:2" x14ac:dyDescent="0.25">
      <c r="B255">
        <v>5</v>
      </c>
    </row>
    <row r="256" spans="2:2" x14ac:dyDescent="0.25">
      <c r="B256">
        <v>5</v>
      </c>
    </row>
    <row r="257" spans="1:6" x14ac:dyDescent="0.25">
      <c r="B257">
        <v>5</v>
      </c>
    </row>
    <row r="259" spans="1:6" x14ac:dyDescent="0.25">
      <c r="A259" t="s">
        <v>14</v>
      </c>
    </row>
    <row r="261" spans="1:6" x14ac:dyDescent="0.25">
      <c r="B261" t="s">
        <v>200</v>
      </c>
    </row>
    <row r="262" spans="1:6" x14ac:dyDescent="0.25">
      <c r="B262">
        <v>270</v>
      </c>
      <c r="D262" s="13" t="s">
        <v>95</v>
      </c>
      <c r="E262" t="s">
        <v>182</v>
      </c>
      <c r="F262">
        <f>SKEW(B262:B361)</f>
        <v>0.2092186247974053</v>
      </c>
    </row>
    <row r="263" spans="1:6" x14ac:dyDescent="0.25">
      <c r="B263">
        <v>270</v>
      </c>
    </row>
    <row r="264" spans="1:6" x14ac:dyDescent="0.25">
      <c r="B264">
        <v>270</v>
      </c>
      <c r="D264" s="13" t="s">
        <v>96</v>
      </c>
      <c r="E264" t="s">
        <v>183</v>
      </c>
      <c r="F264">
        <f>KURT(B262:B361)</f>
        <v>-1.0374244845102094</v>
      </c>
    </row>
    <row r="265" spans="1:6" x14ac:dyDescent="0.25">
      <c r="B265">
        <v>270</v>
      </c>
    </row>
    <row r="266" spans="1:6" x14ac:dyDescent="0.25">
      <c r="B266">
        <v>270</v>
      </c>
      <c r="D266" s="13" t="s">
        <v>97</v>
      </c>
      <c r="E266" t="s">
        <v>201</v>
      </c>
    </row>
    <row r="267" spans="1:6" x14ac:dyDescent="0.25">
      <c r="B267">
        <v>270</v>
      </c>
      <c r="E267" t="s">
        <v>202</v>
      </c>
    </row>
    <row r="268" spans="1:6" x14ac:dyDescent="0.25">
      <c r="B268">
        <v>270</v>
      </c>
      <c r="E268" t="s">
        <v>203</v>
      </c>
    </row>
    <row r="269" spans="1:6" x14ac:dyDescent="0.25">
      <c r="B269">
        <v>270</v>
      </c>
      <c r="E269" t="s">
        <v>204</v>
      </c>
    </row>
    <row r="270" spans="1:6" x14ac:dyDescent="0.25">
      <c r="B270">
        <v>270</v>
      </c>
    </row>
    <row r="271" spans="1:6" x14ac:dyDescent="0.25">
      <c r="B271">
        <v>270</v>
      </c>
    </row>
    <row r="272" spans="1:6" x14ac:dyDescent="0.25">
      <c r="B272">
        <v>280</v>
      </c>
    </row>
    <row r="273" spans="2:2" x14ac:dyDescent="0.25">
      <c r="B273">
        <v>280</v>
      </c>
    </row>
    <row r="274" spans="2:2" x14ac:dyDescent="0.25">
      <c r="B274">
        <v>280</v>
      </c>
    </row>
    <row r="275" spans="2:2" x14ac:dyDescent="0.25">
      <c r="B275">
        <v>280</v>
      </c>
    </row>
    <row r="276" spans="2:2" x14ac:dyDescent="0.25">
      <c r="B276">
        <v>280</v>
      </c>
    </row>
    <row r="277" spans="2:2" x14ac:dyDescent="0.25">
      <c r="B277">
        <v>280</v>
      </c>
    </row>
    <row r="278" spans="2:2" x14ac:dyDescent="0.25">
      <c r="B278">
        <v>280</v>
      </c>
    </row>
    <row r="279" spans="2:2" x14ac:dyDescent="0.25">
      <c r="B279">
        <v>280</v>
      </c>
    </row>
    <row r="280" spans="2:2" x14ac:dyDescent="0.25">
      <c r="B280">
        <v>280</v>
      </c>
    </row>
    <row r="281" spans="2:2" x14ac:dyDescent="0.25">
      <c r="B281">
        <v>280</v>
      </c>
    </row>
    <row r="282" spans="2:2" x14ac:dyDescent="0.25">
      <c r="B282">
        <v>290</v>
      </c>
    </row>
    <row r="283" spans="2:2" x14ac:dyDescent="0.25">
      <c r="B283">
        <v>290</v>
      </c>
    </row>
    <row r="284" spans="2:2" x14ac:dyDescent="0.25">
      <c r="B284">
        <v>290</v>
      </c>
    </row>
    <row r="285" spans="2:2" x14ac:dyDescent="0.25">
      <c r="B285">
        <v>290</v>
      </c>
    </row>
    <row r="286" spans="2:2" x14ac:dyDescent="0.25">
      <c r="B286">
        <v>290</v>
      </c>
    </row>
    <row r="287" spans="2:2" x14ac:dyDescent="0.25">
      <c r="B287">
        <v>290</v>
      </c>
    </row>
    <row r="288" spans="2:2" x14ac:dyDescent="0.25">
      <c r="B288">
        <v>290</v>
      </c>
    </row>
    <row r="289" spans="2:2" x14ac:dyDescent="0.25">
      <c r="B289">
        <v>290</v>
      </c>
    </row>
    <row r="290" spans="2:2" x14ac:dyDescent="0.25">
      <c r="B290">
        <v>290</v>
      </c>
    </row>
    <row r="291" spans="2:2" x14ac:dyDescent="0.25">
      <c r="B291">
        <v>290</v>
      </c>
    </row>
    <row r="292" spans="2:2" x14ac:dyDescent="0.25">
      <c r="B292">
        <v>300</v>
      </c>
    </row>
    <row r="293" spans="2:2" x14ac:dyDescent="0.25">
      <c r="B293">
        <v>300</v>
      </c>
    </row>
    <row r="294" spans="2:2" x14ac:dyDescent="0.25">
      <c r="B294">
        <v>300</v>
      </c>
    </row>
    <row r="295" spans="2:2" x14ac:dyDescent="0.25">
      <c r="B295">
        <v>300</v>
      </c>
    </row>
    <row r="296" spans="2:2" x14ac:dyDescent="0.25">
      <c r="B296">
        <v>300</v>
      </c>
    </row>
    <row r="297" spans="2:2" x14ac:dyDescent="0.25">
      <c r="B297">
        <v>300</v>
      </c>
    </row>
    <row r="298" spans="2:2" x14ac:dyDescent="0.25">
      <c r="B298">
        <v>300</v>
      </c>
    </row>
    <row r="299" spans="2:2" x14ac:dyDescent="0.25">
      <c r="B299">
        <v>300</v>
      </c>
    </row>
    <row r="300" spans="2:2" x14ac:dyDescent="0.25">
      <c r="B300">
        <v>300</v>
      </c>
    </row>
    <row r="301" spans="2:2" x14ac:dyDescent="0.25">
      <c r="B301">
        <v>310</v>
      </c>
    </row>
    <row r="302" spans="2:2" x14ac:dyDescent="0.25">
      <c r="B302">
        <v>310</v>
      </c>
    </row>
    <row r="303" spans="2:2" x14ac:dyDescent="0.25">
      <c r="B303">
        <v>310</v>
      </c>
    </row>
    <row r="304" spans="2:2" x14ac:dyDescent="0.25">
      <c r="B304">
        <v>310</v>
      </c>
    </row>
    <row r="305" spans="2:2" x14ac:dyDescent="0.25">
      <c r="B305">
        <v>310</v>
      </c>
    </row>
    <row r="306" spans="2:2" x14ac:dyDescent="0.25">
      <c r="B306">
        <v>310</v>
      </c>
    </row>
    <row r="307" spans="2:2" x14ac:dyDescent="0.25">
      <c r="B307">
        <v>310</v>
      </c>
    </row>
    <row r="308" spans="2:2" x14ac:dyDescent="0.25">
      <c r="B308">
        <v>310</v>
      </c>
    </row>
    <row r="309" spans="2:2" x14ac:dyDescent="0.25">
      <c r="B309">
        <v>310</v>
      </c>
    </row>
    <row r="310" spans="2:2" x14ac:dyDescent="0.25">
      <c r="B310">
        <v>310</v>
      </c>
    </row>
    <row r="311" spans="2:2" x14ac:dyDescent="0.25">
      <c r="B311">
        <v>310</v>
      </c>
    </row>
    <row r="312" spans="2:2" x14ac:dyDescent="0.25">
      <c r="B312">
        <v>320</v>
      </c>
    </row>
    <row r="313" spans="2:2" x14ac:dyDescent="0.25">
      <c r="B313">
        <v>320</v>
      </c>
    </row>
    <row r="314" spans="2:2" x14ac:dyDescent="0.25">
      <c r="B314">
        <v>320</v>
      </c>
    </row>
    <row r="315" spans="2:2" x14ac:dyDescent="0.25">
      <c r="B315">
        <v>320</v>
      </c>
    </row>
    <row r="316" spans="2:2" x14ac:dyDescent="0.25">
      <c r="B316">
        <v>320</v>
      </c>
    </row>
    <row r="317" spans="2:2" x14ac:dyDescent="0.25">
      <c r="B317">
        <v>320</v>
      </c>
    </row>
    <row r="318" spans="2:2" x14ac:dyDescent="0.25">
      <c r="B318">
        <v>320</v>
      </c>
    </row>
    <row r="319" spans="2:2" x14ac:dyDescent="0.25">
      <c r="B319">
        <v>320</v>
      </c>
    </row>
    <row r="320" spans="2:2" x14ac:dyDescent="0.25">
      <c r="B320">
        <v>320</v>
      </c>
    </row>
    <row r="321" spans="2:2" x14ac:dyDescent="0.25">
      <c r="B321">
        <v>320</v>
      </c>
    </row>
    <row r="322" spans="2:2" x14ac:dyDescent="0.25">
      <c r="B322">
        <v>330</v>
      </c>
    </row>
    <row r="323" spans="2:2" x14ac:dyDescent="0.25">
      <c r="B323">
        <v>330</v>
      </c>
    </row>
    <row r="324" spans="2:2" x14ac:dyDescent="0.25">
      <c r="B324">
        <v>330</v>
      </c>
    </row>
    <row r="325" spans="2:2" x14ac:dyDescent="0.25">
      <c r="B325">
        <v>330</v>
      </c>
    </row>
    <row r="326" spans="2:2" x14ac:dyDescent="0.25">
      <c r="B326">
        <v>330</v>
      </c>
    </row>
    <row r="327" spans="2:2" x14ac:dyDescent="0.25">
      <c r="B327">
        <v>330</v>
      </c>
    </row>
    <row r="328" spans="2:2" x14ac:dyDescent="0.25">
      <c r="B328">
        <v>330</v>
      </c>
    </row>
    <row r="329" spans="2:2" x14ac:dyDescent="0.25">
      <c r="B329">
        <v>330</v>
      </c>
    </row>
    <row r="330" spans="2:2" x14ac:dyDescent="0.25">
      <c r="B330">
        <v>330</v>
      </c>
    </row>
    <row r="331" spans="2:2" x14ac:dyDescent="0.25">
      <c r="B331">
        <v>340</v>
      </c>
    </row>
    <row r="332" spans="2:2" x14ac:dyDescent="0.25">
      <c r="B332">
        <v>350</v>
      </c>
    </row>
    <row r="333" spans="2:2" x14ac:dyDescent="0.25">
      <c r="B333">
        <v>350</v>
      </c>
    </row>
    <row r="334" spans="2:2" x14ac:dyDescent="0.25">
      <c r="B334">
        <v>350</v>
      </c>
    </row>
    <row r="335" spans="2:2" x14ac:dyDescent="0.25">
      <c r="B335">
        <v>350</v>
      </c>
    </row>
    <row r="336" spans="2:2" x14ac:dyDescent="0.25">
      <c r="B336">
        <v>350</v>
      </c>
    </row>
    <row r="337" spans="2:2" x14ac:dyDescent="0.25">
      <c r="B337">
        <v>350</v>
      </c>
    </row>
    <row r="338" spans="2:2" x14ac:dyDescent="0.25">
      <c r="B338">
        <v>350</v>
      </c>
    </row>
    <row r="339" spans="2:2" x14ac:dyDescent="0.25">
      <c r="B339">
        <v>350</v>
      </c>
    </row>
    <row r="340" spans="2:2" x14ac:dyDescent="0.25">
      <c r="B340">
        <v>350</v>
      </c>
    </row>
    <row r="341" spans="2:2" x14ac:dyDescent="0.25">
      <c r="B341">
        <v>350</v>
      </c>
    </row>
    <row r="342" spans="2:2" x14ac:dyDescent="0.25">
      <c r="B342">
        <v>350</v>
      </c>
    </row>
    <row r="343" spans="2:2" x14ac:dyDescent="0.25">
      <c r="B343">
        <v>350</v>
      </c>
    </row>
    <row r="344" spans="2:2" x14ac:dyDescent="0.25">
      <c r="B344">
        <v>350</v>
      </c>
    </row>
    <row r="345" spans="2:2" x14ac:dyDescent="0.25">
      <c r="B345">
        <v>350</v>
      </c>
    </row>
    <row r="346" spans="2:2" x14ac:dyDescent="0.25">
      <c r="B346">
        <v>350</v>
      </c>
    </row>
    <row r="347" spans="2:2" x14ac:dyDescent="0.25">
      <c r="B347">
        <v>350</v>
      </c>
    </row>
    <row r="348" spans="2:2" x14ac:dyDescent="0.25">
      <c r="B348">
        <v>350</v>
      </c>
    </row>
    <row r="349" spans="2:2" x14ac:dyDescent="0.25">
      <c r="B349">
        <v>350</v>
      </c>
    </row>
    <row r="350" spans="2:2" x14ac:dyDescent="0.25">
      <c r="B350">
        <v>350</v>
      </c>
    </row>
    <row r="351" spans="2:2" x14ac:dyDescent="0.25">
      <c r="B351">
        <v>370</v>
      </c>
    </row>
    <row r="352" spans="2:2" x14ac:dyDescent="0.25">
      <c r="B352">
        <v>370</v>
      </c>
    </row>
    <row r="353" spans="1:6" x14ac:dyDescent="0.25">
      <c r="B353">
        <v>370</v>
      </c>
    </row>
    <row r="354" spans="1:6" x14ac:dyDescent="0.25">
      <c r="B354">
        <v>370</v>
      </c>
    </row>
    <row r="355" spans="1:6" x14ac:dyDescent="0.25">
      <c r="B355">
        <v>370</v>
      </c>
    </row>
    <row r="356" spans="1:6" x14ac:dyDescent="0.25">
      <c r="B356">
        <v>370</v>
      </c>
    </row>
    <row r="357" spans="1:6" x14ac:dyDescent="0.25">
      <c r="B357">
        <v>370</v>
      </c>
    </row>
    <row r="358" spans="1:6" x14ac:dyDescent="0.25">
      <c r="B358">
        <v>370</v>
      </c>
    </row>
    <row r="359" spans="1:6" x14ac:dyDescent="0.25">
      <c r="B359">
        <v>370</v>
      </c>
    </row>
    <row r="360" spans="1:6" x14ac:dyDescent="0.25">
      <c r="B360">
        <v>380</v>
      </c>
    </row>
    <row r="361" spans="1:6" x14ac:dyDescent="0.25">
      <c r="B361">
        <v>390</v>
      </c>
    </row>
    <row r="363" spans="1:6" x14ac:dyDescent="0.25">
      <c r="A363" t="s">
        <v>37</v>
      </c>
    </row>
    <row r="364" spans="1:6" x14ac:dyDescent="0.25">
      <c r="B364" t="s">
        <v>205</v>
      </c>
    </row>
    <row r="365" spans="1:6" x14ac:dyDescent="0.25">
      <c r="B365">
        <v>12</v>
      </c>
    </row>
    <row r="366" spans="1:6" x14ac:dyDescent="0.25">
      <c r="B366">
        <v>12</v>
      </c>
      <c r="D366" s="13" t="s">
        <v>95</v>
      </c>
      <c r="E366" t="s">
        <v>182</v>
      </c>
      <c r="F366">
        <f>SKEW(B365:B464)</f>
        <v>-0.33501287221882081</v>
      </c>
    </row>
    <row r="367" spans="1:6" x14ac:dyDescent="0.25">
      <c r="B367">
        <v>12</v>
      </c>
    </row>
    <row r="368" spans="1:6" x14ac:dyDescent="0.25">
      <c r="B368">
        <v>12</v>
      </c>
      <c r="D368" s="13" t="s">
        <v>96</v>
      </c>
      <c r="E368" t="s">
        <v>183</v>
      </c>
      <c r="F368">
        <f>KURT(B365:B464)</f>
        <v>-0.88101144669011022</v>
      </c>
    </row>
    <row r="369" spans="2:5" x14ac:dyDescent="0.25">
      <c r="B369">
        <v>13</v>
      </c>
    </row>
    <row r="370" spans="2:5" x14ac:dyDescent="0.25">
      <c r="B370">
        <v>13</v>
      </c>
      <c r="D370" s="13" t="s">
        <v>206</v>
      </c>
      <c r="E370" t="s">
        <v>207</v>
      </c>
    </row>
    <row r="371" spans="2:5" x14ac:dyDescent="0.25">
      <c r="B371">
        <v>13</v>
      </c>
      <c r="E371" t="s">
        <v>208</v>
      </c>
    </row>
    <row r="372" spans="2:5" x14ac:dyDescent="0.25">
      <c r="B372">
        <v>14</v>
      </c>
      <c r="E372" t="s">
        <v>209</v>
      </c>
    </row>
    <row r="373" spans="2:5" x14ac:dyDescent="0.25">
      <c r="B373">
        <v>14</v>
      </c>
      <c r="E373" t="s">
        <v>210</v>
      </c>
    </row>
    <row r="374" spans="2:5" x14ac:dyDescent="0.25">
      <c r="B374">
        <v>14</v>
      </c>
    </row>
    <row r="375" spans="2:5" x14ac:dyDescent="0.25">
      <c r="B375">
        <v>14</v>
      </c>
    </row>
    <row r="376" spans="2:5" x14ac:dyDescent="0.25">
      <c r="B376">
        <v>14</v>
      </c>
    </row>
    <row r="377" spans="2:5" x14ac:dyDescent="0.25">
      <c r="B377">
        <v>14</v>
      </c>
    </row>
    <row r="378" spans="2:5" x14ac:dyDescent="0.25">
      <c r="B378">
        <v>14</v>
      </c>
    </row>
    <row r="379" spans="2:5" x14ac:dyDescent="0.25">
      <c r="B379">
        <v>15</v>
      </c>
    </row>
    <row r="380" spans="2:5" x14ac:dyDescent="0.25">
      <c r="B380">
        <v>15</v>
      </c>
    </row>
    <row r="381" spans="2:5" x14ac:dyDescent="0.25">
      <c r="B381">
        <v>15</v>
      </c>
    </row>
    <row r="382" spans="2:5" x14ac:dyDescent="0.25">
      <c r="B382">
        <v>15</v>
      </c>
    </row>
    <row r="383" spans="2:5" x14ac:dyDescent="0.25">
      <c r="B383">
        <v>15</v>
      </c>
    </row>
    <row r="384" spans="2:5" x14ac:dyDescent="0.25">
      <c r="B384">
        <v>15</v>
      </c>
    </row>
    <row r="385" spans="2:2" x14ac:dyDescent="0.25">
      <c r="B385">
        <v>15</v>
      </c>
    </row>
    <row r="386" spans="2:2" x14ac:dyDescent="0.25">
      <c r="B386">
        <v>16</v>
      </c>
    </row>
    <row r="387" spans="2:2" x14ac:dyDescent="0.25">
      <c r="B387">
        <v>16</v>
      </c>
    </row>
    <row r="388" spans="2:2" x14ac:dyDescent="0.25">
      <c r="B388">
        <v>16</v>
      </c>
    </row>
    <row r="389" spans="2:2" x14ac:dyDescent="0.25">
      <c r="B389">
        <v>16</v>
      </c>
    </row>
    <row r="390" spans="2:2" x14ac:dyDescent="0.25">
      <c r="B390">
        <v>16</v>
      </c>
    </row>
    <row r="391" spans="2:2" x14ac:dyDescent="0.25">
      <c r="B391">
        <v>16</v>
      </c>
    </row>
    <row r="392" spans="2:2" x14ac:dyDescent="0.25">
      <c r="B392">
        <v>16</v>
      </c>
    </row>
    <row r="393" spans="2:2" x14ac:dyDescent="0.25">
      <c r="B393">
        <v>16</v>
      </c>
    </row>
    <row r="394" spans="2:2" x14ac:dyDescent="0.25">
      <c r="B394">
        <v>16</v>
      </c>
    </row>
    <row r="395" spans="2:2" x14ac:dyDescent="0.25">
      <c r="B395">
        <v>16</v>
      </c>
    </row>
    <row r="396" spans="2:2" x14ac:dyDescent="0.25">
      <c r="B396">
        <v>17</v>
      </c>
    </row>
    <row r="397" spans="2:2" x14ac:dyDescent="0.25">
      <c r="B397">
        <v>17</v>
      </c>
    </row>
    <row r="398" spans="2:2" x14ac:dyDescent="0.25">
      <c r="B398">
        <v>17</v>
      </c>
    </row>
    <row r="399" spans="2:2" x14ac:dyDescent="0.25">
      <c r="B399">
        <v>17</v>
      </c>
    </row>
    <row r="400" spans="2:2" x14ac:dyDescent="0.25">
      <c r="B400">
        <v>17</v>
      </c>
    </row>
    <row r="401" spans="2:2" x14ac:dyDescent="0.25">
      <c r="B401">
        <v>17</v>
      </c>
    </row>
    <row r="402" spans="2:2" x14ac:dyDescent="0.25">
      <c r="B402">
        <v>17</v>
      </c>
    </row>
    <row r="403" spans="2:2" x14ac:dyDescent="0.25">
      <c r="B403">
        <v>17</v>
      </c>
    </row>
    <row r="404" spans="2:2" x14ac:dyDescent="0.25">
      <c r="B404">
        <v>17</v>
      </c>
    </row>
    <row r="405" spans="2:2" x14ac:dyDescent="0.25">
      <c r="B405">
        <v>17</v>
      </c>
    </row>
    <row r="406" spans="2:2" x14ac:dyDescent="0.25">
      <c r="B406">
        <v>18</v>
      </c>
    </row>
    <row r="407" spans="2:2" x14ac:dyDescent="0.25">
      <c r="B407">
        <v>18</v>
      </c>
    </row>
    <row r="408" spans="2:2" x14ac:dyDescent="0.25">
      <c r="B408">
        <v>18</v>
      </c>
    </row>
    <row r="409" spans="2:2" x14ac:dyDescent="0.25">
      <c r="B409">
        <v>18</v>
      </c>
    </row>
    <row r="410" spans="2:2" x14ac:dyDescent="0.25">
      <c r="B410">
        <v>18</v>
      </c>
    </row>
    <row r="411" spans="2:2" x14ac:dyDescent="0.25">
      <c r="B411">
        <v>18</v>
      </c>
    </row>
    <row r="412" spans="2:2" x14ac:dyDescent="0.25">
      <c r="B412">
        <v>18</v>
      </c>
    </row>
    <row r="413" spans="2:2" x14ac:dyDescent="0.25">
      <c r="B413">
        <v>18</v>
      </c>
    </row>
    <row r="414" spans="2:2" x14ac:dyDescent="0.25">
      <c r="B414">
        <v>18</v>
      </c>
    </row>
    <row r="415" spans="2:2" x14ac:dyDescent="0.25">
      <c r="B415">
        <v>18</v>
      </c>
    </row>
    <row r="416" spans="2:2" x14ac:dyDescent="0.25">
      <c r="B416">
        <v>19</v>
      </c>
    </row>
    <row r="417" spans="2:2" x14ac:dyDescent="0.25">
      <c r="B417">
        <v>19</v>
      </c>
    </row>
    <row r="418" spans="2:2" x14ac:dyDescent="0.25">
      <c r="B418">
        <v>19</v>
      </c>
    </row>
    <row r="419" spans="2:2" x14ac:dyDescent="0.25">
      <c r="B419">
        <v>19</v>
      </c>
    </row>
    <row r="420" spans="2:2" x14ac:dyDescent="0.25">
      <c r="B420">
        <v>19</v>
      </c>
    </row>
    <row r="421" spans="2:2" x14ac:dyDescent="0.25">
      <c r="B421">
        <v>19</v>
      </c>
    </row>
    <row r="422" spans="2:2" x14ac:dyDescent="0.25">
      <c r="B422">
        <v>19</v>
      </c>
    </row>
    <row r="423" spans="2:2" x14ac:dyDescent="0.25">
      <c r="B423">
        <v>19</v>
      </c>
    </row>
    <row r="424" spans="2:2" x14ac:dyDescent="0.25">
      <c r="B424">
        <v>19</v>
      </c>
    </row>
    <row r="425" spans="2:2" x14ac:dyDescent="0.25">
      <c r="B425">
        <v>19</v>
      </c>
    </row>
    <row r="426" spans="2:2" x14ac:dyDescent="0.25">
      <c r="B426">
        <v>19</v>
      </c>
    </row>
    <row r="427" spans="2:2" x14ac:dyDescent="0.25">
      <c r="B427">
        <v>19</v>
      </c>
    </row>
    <row r="428" spans="2:2" x14ac:dyDescent="0.25">
      <c r="B428">
        <v>19</v>
      </c>
    </row>
    <row r="429" spans="2:2" x14ac:dyDescent="0.25">
      <c r="B429">
        <v>20</v>
      </c>
    </row>
    <row r="430" spans="2:2" x14ac:dyDescent="0.25">
      <c r="B430">
        <v>20</v>
      </c>
    </row>
    <row r="431" spans="2:2" x14ac:dyDescent="0.25">
      <c r="B431">
        <v>20</v>
      </c>
    </row>
    <row r="432" spans="2:2" x14ac:dyDescent="0.25">
      <c r="B432">
        <v>20</v>
      </c>
    </row>
    <row r="433" spans="2:2" x14ac:dyDescent="0.25">
      <c r="B433">
        <v>20</v>
      </c>
    </row>
    <row r="434" spans="2:2" x14ac:dyDescent="0.25">
      <c r="B434">
        <v>20</v>
      </c>
    </row>
    <row r="435" spans="2:2" x14ac:dyDescent="0.25">
      <c r="B435">
        <v>20</v>
      </c>
    </row>
    <row r="436" spans="2:2" x14ac:dyDescent="0.25">
      <c r="B436">
        <v>20</v>
      </c>
    </row>
    <row r="437" spans="2:2" x14ac:dyDescent="0.25">
      <c r="B437">
        <v>20</v>
      </c>
    </row>
    <row r="438" spans="2:2" x14ac:dyDescent="0.25">
      <c r="B438">
        <v>20</v>
      </c>
    </row>
    <row r="439" spans="2:2" x14ac:dyDescent="0.25">
      <c r="B439">
        <v>21</v>
      </c>
    </row>
    <row r="440" spans="2:2" x14ac:dyDescent="0.25">
      <c r="B440">
        <v>21</v>
      </c>
    </row>
    <row r="441" spans="2:2" x14ac:dyDescent="0.25">
      <c r="B441">
        <v>21</v>
      </c>
    </row>
    <row r="442" spans="2:2" x14ac:dyDescent="0.25">
      <c r="B442">
        <v>21</v>
      </c>
    </row>
    <row r="443" spans="2:2" x14ac:dyDescent="0.25">
      <c r="B443">
        <v>21</v>
      </c>
    </row>
    <row r="444" spans="2:2" x14ac:dyDescent="0.25">
      <c r="B444">
        <v>21</v>
      </c>
    </row>
    <row r="445" spans="2:2" x14ac:dyDescent="0.25">
      <c r="B445">
        <v>21</v>
      </c>
    </row>
    <row r="446" spans="2:2" x14ac:dyDescent="0.25">
      <c r="B446">
        <v>21</v>
      </c>
    </row>
    <row r="447" spans="2:2" x14ac:dyDescent="0.25">
      <c r="B447">
        <v>21</v>
      </c>
    </row>
    <row r="448" spans="2:2" x14ac:dyDescent="0.25">
      <c r="B448">
        <v>21</v>
      </c>
    </row>
    <row r="449" spans="2:2" x14ac:dyDescent="0.25">
      <c r="B449">
        <v>22</v>
      </c>
    </row>
    <row r="450" spans="2:2" x14ac:dyDescent="0.25">
      <c r="B450">
        <v>22</v>
      </c>
    </row>
    <row r="451" spans="2:2" x14ac:dyDescent="0.25">
      <c r="B451">
        <v>22</v>
      </c>
    </row>
    <row r="452" spans="2:2" x14ac:dyDescent="0.25">
      <c r="B452">
        <v>22</v>
      </c>
    </row>
    <row r="453" spans="2:2" x14ac:dyDescent="0.25">
      <c r="B453">
        <v>22</v>
      </c>
    </row>
    <row r="454" spans="2:2" x14ac:dyDescent="0.25">
      <c r="B454">
        <v>22</v>
      </c>
    </row>
    <row r="455" spans="2:2" x14ac:dyDescent="0.25">
      <c r="B455">
        <v>22</v>
      </c>
    </row>
    <row r="456" spans="2:2" x14ac:dyDescent="0.25">
      <c r="B456">
        <v>22</v>
      </c>
    </row>
    <row r="457" spans="2:2" x14ac:dyDescent="0.25">
      <c r="B457">
        <v>22</v>
      </c>
    </row>
    <row r="458" spans="2:2" x14ac:dyDescent="0.25">
      <c r="B458">
        <v>22</v>
      </c>
    </row>
    <row r="459" spans="2:2" x14ac:dyDescent="0.25">
      <c r="B459">
        <v>22</v>
      </c>
    </row>
    <row r="460" spans="2:2" x14ac:dyDescent="0.25">
      <c r="B460">
        <v>22</v>
      </c>
    </row>
    <row r="461" spans="2:2" x14ac:dyDescent="0.25">
      <c r="B461">
        <v>22</v>
      </c>
    </row>
    <row r="462" spans="2:2" x14ac:dyDescent="0.25">
      <c r="B462">
        <v>22</v>
      </c>
    </row>
    <row r="463" spans="2:2" x14ac:dyDescent="0.25">
      <c r="B463">
        <v>22</v>
      </c>
    </row>
    <row r="464" spans="2:2" x14ac:dyDescent="0.25">
      <c r="B464">
        <v>22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BE239A-323E-4A73-9E8E-EE75A22F587B}">
  <dimension ref="A2:H566"/>
  <sheetViews>
    <sheetView workbookViewId="0">
      <selection activeCell="E456" sqref="E456"/>
    </sheetView>
  </sheetViews>
  <sheetFormatPr defaultRowHeight="15" x14ac:dyDescent="0.25"/>
  <sheetData>
    <row r="2" spans="1:8" x14ac:dyDescent="0.25">
      <c r="A2" t="s">
        <v>2</v>
      </c>
    </row>
    <row r="3" spans="1:8" x14ac:dyDescent="0.25">
      <c r="B3" t="s">
        <v>53</v>
      </c>
      <c r="C3" t="s">
        <v>211</v>
      </c>
    </row>
    <row r="4" spans="1:8" x14ac:dyDescent="0.25">
      <c r="B4">
        <v>1</v>
      </c>
      <c r="C4">
        <v>40</v>
      </c>
      <c r="E4" s="13" t="s">
        <v>95</v>
      </c>
      <c r="F4" t="s">
        <v>212</v>
      </c>
      <c r="H4">
        <f>_xlfn.QUARTILE.INC(C4:C103,1)</f>
        <v>128.75</v>
      </c>
    </row>
    <row r="5" spans="1:8" x14ac:dyDescent="0.25">
      <c r="B5">
        <v>2</v>
      </c>
      <c r="C5">
        <v>45</v>
      </c>
      <c r="F5" t="s">
        <v>213</v>
      </c>
      <c r="H5">
        <f>_xlfn.QUARTILE.INC(C4:C103,2)</f>
        <v>252.5</v>
      </c>
    </row>
    <row r="6" spans="1:8" x14ac:dyDescent="0.25">
      <c r="B6">
        <v>3</v>
      </c>
      <c r="C6">
        <v>50</v>
      </c>
      <c r="F6" t="s">
        <v>214</v>
      </c>
      <c r="H6">
        <f>_xlfn.QUARTILE.INC(C4:C103,3)</f>
        <v>376.25</v>
      </c>
    </row>
    <row r="7" spans="1:8" x14ac:dyDescent="0.25">
      <c r="B7">
        <v>4</v>
      </c>
      <c r="C7">
        <v>55</v>
      </c>
    </row>
    <row r="8" spans="1:8" x14ac:dyDescent="0.25">
      <c r="B8">
        <v>5</v>
      </c>
      <c r="C8">
        <v>60</v>
      </c>
    </row>
    <row r="9" spans="1:8" x14ac:dyDescent="0.25">
      <c r="B9">
        <v>6</v>
      </c>
      <c r="C9">
        <v>62</v>
      </c>
      <c r="E9" s="13" t="s">
        <v>96</v>
      </c>
      <c r="F9" t="s">
        <v>215</v>
      </c>
      <c r="H9">
        <f>_xlfn.PERCENTILE.INC(C4:C103,0.1)</f>
        <v>74.7</v>
      </c>
    </row>
    <row r="10" spans="1:8" x14ac:dyDescent="0.25">
      <c r="B10">
        <v>7</v>
      </c>
      <c r="C10">
        <v>65</v>
      </c>
      <c r="F10" t="s">
        <v>216</v>
      </c>
      <c r="H10">
        <f>_xlfn.PERCENTILE.INC(C4:C103,0.25)</f>
        <v>128.75</v>
      </c>
    </row>
    <row r="11" spans="1:8" x14ac:dyDescent="0.25">
      <c r="B11">
        <v>8</v>
      </c>
      <c r="C11">
        <v>68</v>
      </c>
      <c r="F11" t="s">
        <v>217</v>
      </c>
      <c r="H11">
        <f>_xlfn.PERCENTILE.INC(C4:C103,0.75)</f>
        <v>376.25</v>
      </c>
    </row>
    <row r="12" spans="1:8" x14ac:dyDescent="0.25">
      <c r="B12">
        <v>9</v>
      </c>
      <c r="C12">
        <v>70</v>
      </c>
      <c r="F12" t="s">
        <v>218</v>
      </c>
      <c r="H12">
        <f>_xlfn.PERCENTILE.INC(C4:C103,0.9)</f>
        <v>450.50000000000006</v>
      </c>
    </row>
    <row r="13" spans="1:8" x14ac:dyDescent="0.25">
      <c r="B13">
        <v>10</v>
      </c>
      <c r="C13">
        <v>72</v>
      </c>
    </row>
    <row r="14" spans="1:8" x14ac:dyDescent="0.25">
      <c r="B14">
        <v>11</v>
      </c>
      <c r="C14">
        <v>75</v>
      </c>
    </row>
    <row r="15" spans="1:8" x14ac:dyDescent="0.25">
      <c r="B15">
        <v>12</v>
      </c>
      <c r="C15">
        <v>78</v>
      </c>
      <c r="E15" s="13" t="s">
        <v>97</v>
      </c>
      <c r="F15" t="s">
        <v>219</v>
      </c>
    </row>
    <row r="16" spans="1:8" x14ac:dyDescent="0.25">
      <c r="B16">
        <v>13</v>
      </c>
      <c r="C16">
        <v>80</v>
      </c>
      <c r="F16" t="s">
        <v>220</v>
      </c>
    </row>
    <row r="17" spans="2:3" x14ac:dyDescent="0.25">
      <c r="B17">
        <v>14</v>
      </c>
      <c r="C17">
        <v>82</v>
      </c>
    </row>
    <row r="18" spans="2:3" x14ac:dyDescent="0.25">
      <c r="B18">
        <v>15</v>
      </c>
      <c r="C18">
        <v>85</v>
      </c>
    </row>
    <row r="19" spans="2:3" x14ac:dyDescent="0.25">
      <c r="B19">
        <v>16</v>
      </c>
      <c r="C19">
        <v>88</v>
      </c>
    </row>
    <row r="20" spans="2:3" x14ac:dyDescent="0.25">
      <c r="B20">
        <v>17</v>
      </c>
      <c r="C20">
        <v>90</v>
      </c>
    </row>
    <row r="21" spans="2:3" x14ac:dyDescent="0.25">
      <c r="B21">
        <v>18</v>
      </c>
      <c r="C21">
        <v>92</v>
      </c>
    </row>
    <row r="22" spans="2:3" x14ac:dyDescent="0.25">
      <c r="B22">
        <v>19</v>
      </c>
      <c r="C22">
        <v>95</v>
      </c>
    </row>
    <row r="23" spans="2:3" x14ac:dyDescent="0.25">
      <c r="B23">
        <v>20</v>
      </c>
      <c r="C23">
        <v>100</v>
      </c>
    </row>
    <row r="24" spans="2:3" x14ac:dyDescent="0.25">
      <c r="B24">
        <v>21</v>
      </c>
      <c r="C24">
        <v>105</v>
      </c>
    </row>
    <row r="25" spans="2:3" x14ac:dyDescent="0.25">
      <c r="B25">
        <v>22</v>
      </c>
      <c r="C25">
        <v>110</v>
      </c>
    </row>
    <row r="26" spans="2:3" x14ac:dyDescent="0.25">
      <c r="B26">
        <v>23</v>
      </c>
      <c r="C26">
        <v>115</v>
      </c>
    </row>
    <row r="27" spans="2:3" x14ac:dyDescent="0.25">
      <c r="B27">
        <v>24</v>
      </c>
      <c r="C27">
        <v>120</v>
      </c>
    </row>
    <row r="28" spans="2:3" x14ac:dyDescent="0.25">
      <c r="B28">
        <v>25</v>
      </c>
      <c r="C28">
        <v>125</v>
      </c>
    </row>
    <row r="29" spans="2:3" x14ac:dyDescent="0.25">
      <c r="B29">
        <v>26</v>
      </c>
      <c r="C29">
        <v>130</v>
      </c>
    </row>
    <row r="30" spans="2:3" x14ac:dyDescent="0.25">
      <c r="B30">
        <v>27</v>
      </c>
      <c r="C30">
        <v>135</v>
      </c>
    </row>
    <row r="31" spans="2:3" x14ac:dyDescent="0.25">
      <c r="B31">
        <v>28</v>
      </c>
      <c r="C31">
        <v>140</v>
      </c>
    </row>
    <row r="32" spans="2:3" x14ac:dyDescent="0.25">
      <c r="B32">
        <v>29</v>
      </c>
      <c r="C32">
        <v>145</v>
      </c>
    </row>
    <row r="33" spans="2:3" x14ac:dyDescent="0.25">
      <c r="B33">
        <v>30</v>
      </c>
      <c r="C33">
        <v>150</v>
      </c>
    </row>
    <row r="34" spans="2:3" x14ac:dyDescent="0.25">
      <c r="B34">
        <v>31</v>
      </c>
      <c r="C34">
        <v>155</v>
      </c>
    </row>
    <row r="35" spans="2:3" x14ac:dyDescent="0.25">
      <c r="B35">
        <v>32</v>
      </c>
      <c r="C35">
        <v>160</v>
      </c>
    </row>
    <row r="36" spans="2:3" x14ac:dyDescent="0.25">
      <c r="B36">
        <v>33</v>
      </c>
      <c r="C36">
        <v>165</v>
      </c>
    </row>
    <row r="37" spans="2:3" x14ac:dyDescent="0.25">
      <c r="B37">
        <v>34</v>
      </c>
      <c r="C37">
        <v>170</v>
      </c>
    </row>
    <row r="38" spans="2:3" x14ac:dyDescent="0.25">
      <c r="B38">
        <v>35</v>
      </c>
      <c r="C38">
        <v>175</v>
      </c>
    </row>
    <row r="39" spans="2:3" x14ac:dyDescent="0.25">
      <c r="B39">
        <v>36</v>
      </c>
      <c r="C39">
        <v>180</v>
      </c>
    </row>
    <row r="40" spans="2:3" x14ac:dyDescent="0.25">
      <c r="B40">
        <v>37</v>
      </c>
      <c r="C40">
        <v>185</v>
      </c>
    </row>
    <row r="41" spans="2:3" x14ac:dyDescent="0.25">
      <c r="B41">
        <v>38</v>
      </c>
      <c r="C41">
        <v>190</v>
      </c>
    </row>
    <row r="42" spans="2:3" x14ac:dyDescent="0.25">
      <c r="B42">
        <v>39</v>
      </c>
      <c r="C42">
        <v>195</v>
      </c>
    </row>
    <row r="43" spans="2:3" x14ac:dyDescent="0.25">
      <c r="B43">
        <v>40</v>
      </c>
      <c r="C43">
        <v>200</v>
      </c>
    </row>
    <row r="44" spans="2:3" x14ac:dyDescent="0.25">
      <c r="B44">
        <v>41</v>
      </c>
      <c r="C44">
        <v>205</v>
      </c>
    </row>
    <row r="45" spans="2:3" x14ac:dyDescent="0.25">
      <c r="B45">
        <v>42</v>
      </c>
      <c r="C45">
        <v>210</v>
      </c>
    </row>
    <row r="46" spans="2:3" x14ac:dyDescent="0.25">
      <c r="B46">
        <v>43</v>
      </c>
      <c r="C46">
        <v>215</v>
      </c>
    </row>
    <row r="47" spans="2:3" x14ac:dyDescent="0.25">
      <c r="B47">
        <v>44</v>
      </c>
      <c r="C47">
        <v>220</v>
      </c>
    </row>
    <row r="48" spans="2:3" x14ac:dyDescent="0.25">
      <c r="B48">
        <v>45</v>
      </c>
      <c r="C48">
        <v>225</v>
      </c>
    </row>
    <row r="49" spans="2:3" x14ac:dyDescent="0.25">
      <c r="B49">
        <v>46</v>
      </c>
      <c r="C49">
        <v>230</v>
      </c>
    </row>
    <row r="50" spans="2:3" x14ac:dyDescent="0.25">
      <c r="B50">
        <v>47</v>
      </c>
      <c r="C50">
        <v>235</v>
      </c>
    </row>
    <row r="51" spans="2:3" x14ac:dyDescent="0.25">
      <c r="B51">
        <v>48</v>
      </c>
      <c r="C51">
        <v>240</v>
      </c>
    </row>
    <row r="52" spans="2:3" x14ac:dyDescent="0.25">
      <c r="B52">
        <v>49</v>
      </c>
      <c r="C52">
        <v>245</v>
      </c>
    </row>
    <row r="53" spans="2:3" x14ac:dyDescent="0.25">
      <c r="B53">
        <v>50</v>
      </c>
      <c r="C53">
        <v>250</v>
      </c>
    </row>
    <row r="54" spans="2:3" x14ac:dyDescent="0.25">
      <c r="B54">
        <v>51</v>
      </c>
      <c r="C54">
        <v>255</v>
      </c>
    </row>
    <row r="55" spans="2:3" x14ac:dyDescent="0.25">
      <c r="B55">
        <v>52</v>
      </c>
      <c r="C55">
        <v>260</v>
      </c>
    </row>
    <row r="56" spans="2:3" x14ac:dyDescent="0.25">
      <c r="B56">
        <v>53</v>
      </c>
      <c r="C56">
        <v>265</v>
      </c>
    </row>
    <row r="57" spans="2:3" x14ac:dyDescent="0.25">
      <c r="B57">
        <v>54</v>
      </c>
      <c r="C57">
        <v>270</v>
      </c>
    </row>
    <row r="58" spans="2:3" x14ac:dyDescent="0.25">
      <c r="B58">
        <v>55</v>
      </c>
      <c r="C58">
        <v>275</v>
      </c>
    </row>
    <row r="59" spans="2:3" x14ac:dyDescent="0.25">
      <c r="B59">
        <v>56</v>
      </c>
      <c r="C59">
        <v>280</v>
      </c>
    </row>
    <row r="60" spans="2:3" x14ac:dyDescent="0.25">
      <c r="B60">
        <v>57</v>
      </c>
      <c r="C60">
        <v>285</v>
      </c>
    </row>
    <row r="61" spans="2:3" x14ac:dyDescent="0.25">
      <c r="B61">
        <v>58</v>
      </c>
      <c r="C61">
        <v>290</v>
      </c>
    </row>
    <row r="62" spans="2:3" x14ac:dyDescent="0.25">
      <c r="B62">
        <v>59</v>
      </c>
      <c r="C62">
        <v>295</v>
      </c>
    </row>
    <row r="63" spans="2:3" x14ac:dyDescent="0.25">
      <c r="B63">
        <v>60</v>
      </c>
      <c r="C63">
        <v>300</v>
      </c>
    </row>
    <row r="64" spans="2:3" x14ac:dyDescent="0.25">
      <c r="B64">
        <v>61</v>
      </c>
      <c r="C64">
        <v>305</v>
      </c>
    </row>
    <row r="65" spans="2:3" x14ac:dyDescent="0.25">
      <c r="B65">
        <v>62</v>
      </c>
      <c r="C65">
        <v>310</v>
      </c>
    </row>
    <row r="66" spans="2:3" x14ac:dyDescent="0.25">
      <c r="B66">
        <v>63</v>
      </c>
      <c r="C66">
        <v>315</v>
      </c>
    </row>
    <row r="67" spans="2:3" x14ac:dyDescent="0.25">
      <c r="B67">
        <v>64</v>
      </c>
      <c r="C67">
        <v>320</v>
      </c>
    </row>
    <row r="68" spans="2:3" x14ac:dyDescent="0.25">
      <c r="B68">
        <v>65</v>
      </c>
      <c r="C68">
        <v>325</v>
      </c>
    </row>
    <row r="69" spans="2:3" x14ac:dyDescent="0.25">
      <c r="B69">
        <v>66</v>
      </c>
      <c r="C69">
        <v>330</v>
      </c>
    </row>
    <row r="70" spans="2:3" x14ac:dyDescent="0.25">
      <c r="B70">
        <v>67</v>
      </c>
      <c r="C70">
        <v>335</v>
      </c>
    </row>
    <row r="71" spans="2:3" x14ac:dyDescent="0.25">
      <c r="B71">
        <v>68</v>
      </c>
      <c r="C71">
        <v>340</v>
      </c>
    </row>
    <row r="72" spans="2:3" x14ac:dyDescent="0.25">
      <c r="B72">
        <v>69</v>
      </c>
      <c r="C72">
        <v>345</v>
      </c>
    </row>
    <row r="73" spans="2:3" x14ac:dyDescent="0.25">
      <c r="B73">
        <v>70</v>
      </c>
      <c r="C73">
        <v>350</v>
      </c>
    </row>
    <row r="74" spans="2:3" x14ac:dyDescent="0.25">
      <c r="B74">
        <v>71</v>
      </c>
      <c r="C74">
        <v>355</v>
      </c>
    </row>
    <row r="75" spans="2:3" x14ac:dyDescent="0.25">
      <c r="B75">
        <v>72</v>
      </c>
      <c r="C75">
        <v>360</v>
      </c>
    </row>
    <row r="76" spans="2:3" x14ac:dyDescent="0.25">
      <c r="B76">
        <v>73</v>
      </c>
      <c r="C76">
        <v>365</v>
      </c>
    </row>
    <row r="77" spans="2:3" x14ac:dyDescent="0.25">
      <c r="B77">
        <v>74</v>
      </c>
      <c r="C77">
        <v>370</v>
      </c>
    </row>
    <row r="78" spans="2:3" x14ac:dyDescent="0.25">
      <c r="B78">
        <v>75</v>
      </c>
      <c r="C78">
        <v>375</v>
      </c>
    </row>
    <row r="79" spans="2:3" x14ac:dyDescent="0.25">
      <c r="B79">
        <v>76</v>
      </c>
      <c r="C79">
        <v>380</v>
      </c>
    </row>
    <row r="80" spans="2:3" x14ac:dyDescent="0.25">
      <c r="B80">
        <v>77</v>
      </c>
      <c r="C80">
        <v>385</v>
      </c>
    </row>
    <row r="81" spans="2:3" x14ac:dyDescent="0.25">
      <c r="B81">
        <v>78</v>
      </c>
      <c r="C81">
        <v>390</v>
      </c>
    </row>
    <row r="82" spans="2:3" x14ac:dyDescent="0.25">
      <c r="B82">
        <v>79</v>
      </c>
      <c r="C82">
        <v>395</v>
      </c>
    </row>
    <row r="83" spans="2:3" x14ac:dyDescent="0.25">
      <c r="B83">
        <v>80</v>
      </c>
      <c r="C83">
        <v>400</v>
      </c>
    </row>
    <row r="84" spans="2:3" x14ac:dyDescent="0.25">
      <c r="B84">
        <v>81</v>
      </c>
      <c r="C84">
        <v>405</v>
      </c>
    </row>
    <row r="85" spans="2:3" x14ac:dyDescent="0.25">
      <c r="B85">
        <v>82</v>
      </c>
      <c r="C85">
        <v>410</v>
      </c>
    </row>
    <row r="86" spans="2:3" x14ac:dyDescent="0.25">
      <c r="B86">
        <v>83</v>
      </c>
      <c r="C86">
        <v>415</v>
      </c>
    </row>
    <row r="87" spans="2:3" x14ac:dyDescent="0.25">
      <c r="B87">
        <v>84</v>
      </c>
      <c r="C87">
        <v>420</v>
      </c>
    </row>
    <row r="88" spans="2:3" x14ac:dyDescent="0.25">
      <c r="B88">
        <v>85</v>
      </c>
      <c r="C88">
        <v>425</v>
      </c>
    </row>
    <row r="89" spans="2:3" x14ac:dyDescent="0.25">
      <c r="B89">
        <v>86</v>
      </c>
      <c r="C89">
        <v>430</v>
      </c>
    </row>
    <row r="90" spans="2:3" x14ac:dyDescent="0.25">
      <c r="B90">
        <v>87</v>
      </c>
      <c r="C90">
        <v>435</v>
      </c>
    </row>
    <row r="91" spans="2:3" x14ac:dyDescent="0.25">
      <c r="B91">
        <v>88</v>
      </c>
      <c r="C91">
        <v>440</v>
      </c>
    </row>
    <row r="92" spans="2:3" x14ac:dyDescent="0.25">
      <c r="B92">
        <v>89</v>
      </c>
      <c r="C92">
        <v>445</v>
      </c>
    </row>
    <row r="93" spans="2:3" x14ac:dyDescent="0.25">
      <c r="B93">
        <v>90</v>
      </c>
      <c r="C93">
        <v>450</v>
      </c>
    </row>
    <row r="94" spans="2:3" x14ac:dyDescent="0.25">
      <c r="B94">
        <v>91</v>
      </c>
      <c r="C94">
        <v>455</v>
      </c>
    </row>
    <row r="95" spans="2:3" x14ac:dyDescent="0.25">
      <c r="B95">
        <v>92</v>
      </c>
      <c r="C95">
        <v>460</v>
      </c>
    </row>
    <row r="96" spans="2:3" x14ac:dyDescent="0.25">
      <c r="B96">
        <v>93</v>
      </c>
      <c r="C96">
        <v>465</v>
      </c>
    </row>
    <row r="97" spans="1:7" x14ac:dyDescent="0.25">
      <c r="B97">
        <v>94</v>
      </c>
      <c r="C97">
        <v>470</v>
      </c>
    </row>
    <row r="98" spans="1:7" x14ac:dyDescent="0.25">
      <c r="B98">
        <v>95</v>
      </c>
      <c r="C98">
        <v>475</v>
      </c>
    </row>
    <row r="99" spans="1:7" x14ac:dyDescent="0.25">
      <c r="B99">
        <v>96</v>
      </c>
      <c r="C99">
        <v>480</v>
      </c>
    </row>
    <row r="100" spans="1:7" x14ac:dyDescent="0.25">
      <c r="B100">
        <v>97</v>
      </c>
      <c r="C100">
        <v>485</v>
      </c>
    </row>
    <row r="101" spans="1:7" x14ac:dyDescent="0.25">
      <c r="B101">
        <v>98</v>
      </c>
      <c r="C101">
        <v>490</v>
      </c>
    </row>
    <row r="102" spans="1:7" x14ac:dyDescent="0.25">
      <c r="B102">
        <v>99</v>
      </c>
      <c r="C102">
        <v>495</v>
      </c>
    </row>
    <row r="103" spans="1:7" x14ac:dyDescent="0.25">
      <c r="B103">
        <v>100</v>
      </c>
      <c r="C103">
        <v>500</v>
      </c>
    </row>
    <row r="105" spans="1:7" x14ac:dyDescent="0.25">
      <c r="A105" t="s">
        <v>3</v>
      </c>
    </row>
    <row r="106" spans="1:7" x14ac:dyDescent="0.25">
      <c r="B106" t="s">
        <v>221</v>
      </c>
    </row>
    <row r="107" spans="1:7" x14ac:dyDescent="0.25">
      <c r="B107">
        <v>55</v>
      </c>
    </row>
    <row r="108" spans="1:7" x14ac:dyDescent="0.25">
      <c r="B108">
        <v>60</v>
      </c>
      <c r="D108" s="13" t="s">
        <v>95</v>
      </c>
      <c r="E108" t="s">
        <v>212</v>
      </c>
      <c r="G108">
        <f>_xlfn.QUARTILE.INC(B107:B206,1)</f>
        <v>143.75</v>
      </c>
    </row>
    <row r="109" spans="1:7" x14ac:dyDescent="0.25">
      <c r="B109">
        <v>62</v>
      </c>
      <c r="E109" t="s">
        <v>213</v>
      </c>
      <c r="G109">
        <f>_xlfn.QUARTILE.INC(B107:B206,2)</f>
        <v>267.5</v>
      </c>
    </row>
    <row r="110" spans="1:7" x14ac:dyDescent="0.25">
      <c r="B110">
        <v>65</v>
      </c>
      <c r="E110" t="s">
        <v>214</v>
      </c>
      <c r="G110">
        <f>_xlfn.QUARTILE.INC(B107:B206,3)</f>
        <v>391.25</v>
      </c>
    </row>
    <row r="111" spans="1:7" x14ac:dyDescent="0.25">
      <c r="B111">
        <v>68</v>
      </c>
    </row>
    <row r="112" spans="1:7" x14ac:dyDescent="0.25">
      <c r="B112">
        <v>70</v>
      </c>
      <c r="D112" s="13" t="s">
        <v>96</v>
      </c>
      <c r="E112" t="s">
        <v>222</v>
      </c>
      <c r="G112">
        <f>_xlfn.PERCENTILE.INC(B107:B206,0.15)</f>
        <v>94.55</v>
      </c>
    </row>
    <row r="113" spans="2:7" x14ac:dyDescent="0.25">
      <c r="B113">
        <v>72</v>
      </c>
      <c r="E113" t="s">
        <v>223</v>
      </c>
      <c r="G113">
        <f>_xlfn.PERCENTILE.INC(B107:B206,0.5)</f>
        <v>267.5</v>
      </c>
    </row>
    <row r="114" spans="2:7" x14ac:dyDescent="0.25">
      <c r="B114">
        <v>75</v>
      </c>
      <c r="E114" t="s">
        <v>224</v>
      </c>
      <c r="G114">
        <f>_xlfn.PERCENTILE.INC(B107:B206,0.85)</f>
        <v>440.74999999999994</v>
      </c>
    </row>
    <row r="115" spans="2:7" x14ac:dyDescent="0.25">
      <c r="B115">
        <v>78</v>
      </c>
    </row>
    <row r="116" spans="2:7" x14ac:dyDescent="0.25">
      <c r="B116">
        <v>80</v>
      </c>
      <c r="D116" s="13" t="s">
        <v>97</v>
      </c>
      <c r="E116" s="20" t="s">
        <v>225</v>
      </c>
    </row>
    <row r="117" spans="2:7" x14ac:dyDescent="0.25">
      <c r="B117">
        <v>82</v>
      </c>
      <c r="E117" s="20" t="s">
        <v>226</v>
      </c>
    </row>
    <row r="118" spans="2:7" x14ac:dyDescent="0.25">
      <c r="B118">
        <v>85</v>
      </c>
      <c r="E118" s="20" t="s">
        <v>227</v>
      </c>
    </row>
    <row r="119" spans="2:7" x14ac:dyDescent="0.25">
      <c r="B119">
        <v>88</v>
      </c>
      <c r="E119" s="20" t="s">
        <v>228</v>
      </c>
    </row>
    <row r="120" spans="2:7" x14ac:dyDescent="0.25">
      <c r="B120">
        <v>90</v>
      </c>
      <c r="E120" s="20" t="s">
        <v>229</v>
      </c>
    </row>
    <row r="121" spans="2:7" x14ac:dyDescent="0.25">
      <c r="B121">
        <v>92</v>
      </c>
      <c r="E121" s="20" t="s">
        <v>230</v>
      </c>
    </row>
    <row r="122" spans="2:7" ht="17.25" x14ac:dyDescent="0.3">
      <c r="B122">
        <v>95</v>
      </c>
      <c r="E122" s="1" t="s">
        <v>231</v>
      </c>
    </row>
    <row r="123" spans="2:7" x14ac:dyDescent="0.25">
      <c r="B123">
        <v>100</v>
      </c>
    </row>
    <row r="124" spans="2:7" x14ac:dyDescent="0.25">
      <c r="B124">
        <v>105</v>
      </c>
    </row>
    <row r="125" spans="2:7" x14ac:dyDescent="0.25">
      <c r="B125">
        <v>110</v>
      </c>
    </row>
    <row r="126" spans="2:7" x14ac:dyDescent="0.25">
      <c r="B126">
        <v>115</v>
      </c>
    </row>
    <row r="127" spans="2:7" x14ac:dyDescent="0.25">
      <c r="B127">
        <v>120</v>
      </c>
    </row>
    <row r="128" spans="2:7" x14ac:dyDescent="0.25">
      <c r="B128">
        <v>125</v>
      </c>
    </row>
    <row r="129" spans="2:2" x14ac:dyDescent="0.25">
      <c r="B129">
        <v>130</v>
      </c>
    </row>
    <row r="130" spans="2:2" x14ac:dyDescent="0.25">
      <c r="B130">
        <v>135</v>
      </c>
    </row>
    <row r="131" spans="2:2" x14ac:dyDescent="0.25">
      <c r="B131">
        <v>140</v>
      </c>
    </row>
    <row r="132" spans="2:2" x14ac:dyDescent="0.25">
      <c r="B132">
        <v>145</v>
      </c>
    </row>
    <row r="133" spans="2:2" x14ac:dyDescent="0.25">
      <c r="B133">
        <v>150</v>
      </c>
    </row>
    <row r="134" spans="2:2" x14ac:dyDescent="0.25">
      <c r="B134">
        <v>155</v>
      </c>
    </row>
    <row r="135" spans="2:2" x14ac:dyDescent="0.25">
      <c r="B135">
        <v>160</v>
      </c>
    </row>
    <row r="136" spans="2:2" x14ac:dyDescent="0.25">
      <c r="B136">
        <v>165</v>
      </c>
    </row>
    <row r="137" spans="2:2" x14ac:dyDescent="0.25">
      <c r="B137">
        <v>170</v>
      </c>
    </row>
    <row r="138" spans="2:2" x14ac:dyDescent="0.25">
      <c r="B138">
        <v>175</v>
      </c>
    </row>
    <row r="139" spans="2:2" x14ac:dyDescent="0.25">
      <c r="B139">
        <v>180</v>
      </c>
    </row>
    <row r="140" spans="2:2" x14ac:dyDescent="0.25">
      <c r="B140">
        <v>185</v>
      </c>
    </row>
    <row r="141" spans="2:2" x14ac:dyDescent="0.25">
      <c r="B141">
        <v>190</v>
      </c>
    </row>
    <row r="142" spans="2:2" x14ac:dyDescent="0.25">
      <c r="B142">
        <v>195</v>
      </c>
    </row>
    <row r="143" spans="2:2" x14ac:dyDescent="0.25">
      <c r="B143">
        <v>200</v>
      </c>
    </row>
    <row r="144" spans="2:2" x14ac:dyDescent="0.25">
      <c r="B144">
        <v>205</v>
      </c>
    </row>
    <row r="145" spans="2:2" x14ac:dyDescent="0.25">
      <c r="B145">
        <v>210</v>
      </c>
    </row>
    <row r="146" spans="2:2" x14ac:dyDescent="0.25">
      <c r="B146">
        <v>215</v>
      </c>
    </row>
    <row r="147" spans="2:2" x14ac:dyDescent="0.25">
      <c r="B147">
        <v>220</v>
      </c>
    </row>
    <row r="148" spans="2:2" x14ac:dyDescent="0.25">
      <c r="B148">
        <v>225</v>
      </c>
    </row>
    <row r="149" spans="2:2" x14ac:dyDescent="0.25">
      <c r="B149">
        <v>230</v>
      </c>
    </row>
    <row r="150" spans="2:2" x14ac:dyDescent="0.25">
      <c r="B150">
        <v>235</v>
      </c>
    </row>
    <row r="151" spans="2:2" x14ac:dyDescent="0.25">
      <c r="B151">
        <v>240</v>
      </c>
    </row>
    <row r="152" spans="2:2" x14ac:dyDescent="0.25">
      <c r="B152">
        <v>245</v>
      </c>
    </row>
    <row r="153" spans="2:2" x14ac:dyDescent="0.25">
      <c r="B153">
        <v>250</v>
      </c>
    </row>
    <row r="154" spans="2:2" x14ac:dyDescent="0.25">
      <c r="B154">
        <v>255</v>
      </c>
    </row>
    <row r="155" spans="2:2" x14ac:dyDescent="0.25">
      <c r="B155">
        <v>260</v>
      </c>
    </row>
    <row r="156" spans="2:2" x14ac:dyDescent="0.25">
      <c r="B156">
        <v>265</v>
      </c>
    </row>
    <row r="157" spans="2:2" x14ac:dyDescent="0.25">
      <c r="B157">
        <v>270</v>
      </c>
    </row>
    <row r="158" spans="2:2" x14ac:dyDescent="0.25">
      <c r="B158">
        <v>275</v>
      </c>
    </row>
    <row r="159" spans="2:2" x14ac:dyDescent="0.25">
      <c r="B159">
        <v>280</v>
      </c>
    </row>
    <row r="160" spans="2:2" x14ac:dyDescent="0.25">
      <c r="B160">
        <v>285</v>
      </c>
    </row>
    <row r="161" spans="2:2" x14ac:dyDescent="0.25">
      <c r="B161">
        <v>290</v>
      </c>
    </row>
    <row r="162" spans="2:2" x14ac:dyDescent="0.25">
      <c r="B162">
        <v>295</v>
      </c>
    </row>
    <row r="163" spans="2:2" x14ac:dyDescent="0.25">
      <c r="B163">
        <v>300</v>
      </c>
    </row>
    <row r="164" spans="2:2" x14ac:dyDescent="0.25">
      <c r="B164">
        <v>305</v>
      </c>
    </row>
    <row r="165" spans="2:2" x14ac:dyDescent="0.25">
      <c r="B165">
        <v>310</v>
      </c>
    </row>
    <row r="166" spans="2:2" x14ac:dyDescent="0.25">
      <c r="B166">
        <v>315</v>
      </c>
    </row>
    <row r="167" spans="2:2" x14ac:dyDescent="0.25">
      <c r="B167">
        <v>320</v>
      </c>
    </row>
    <row r="168" spans="2:2" x14ac:dyDescent="0.25">
      <c r="B168">
        <v>325</v>
      </c>
    </row>
    <row r="169" spans="2:2" x14ac:dyDescent="0.25">
      <c r="B169">
        <v>330</v>
      </c>
    </row>
    <row r="170" spans="2:2" x14ac:dyDescent="0.25">
      <c r="B170">
        <v>335</v>
      </c>
    </row>
    <row r="171" spans="2:2" x14ac:dyDescent="0.25">
      <c r="B171">
        <v>340</v>
      </c>
    </row>
    <row r="172" spans="2:2" x14ac:dyDescent="0.25">
      <c r="B172">
        <v>345</v>
      </c>
    </row>
    <row r="173" spans="2:2" x14ac:dyDescent="0.25">
      <c r="B173">
        <v>350</v>
      </c>
    </row>
    <row r="174" spans="2:2" x14ac:dyDescent="0.25">
      <c r="B174">
        <v>355</v>
      </c>
    </row>
    <row r="175" spans="2:2" x14ac:dyDescent="0.25">
      <c r="B175">
        <v>360</v>
      </c>
    </row>
    <row r="176" spans="2:2" x14ac:dyDescent="0.25">
      <c r="B176">
        <v>365</v>
      </c>
    </row>
    <row r="177" spans="2:2" x14ac:dyDescent="0.25">
      <c r="B177">
        <v>370</v>
      </c>
    </row>
    <row r="178" spans="2:2" x14ac:dyDescent="0.25">
      <c r="B178">
        <v>375</v>
      </c>
    </row>
    <row r="179" spans="2:2" x14ac:dyDescent="0.25">
      <c r="B179">
        <v>380</v>
      </c>
    </row>
    <row r="180" spans="2:2" x14ac:dyDescent="0.25">
      <c r="B180">
        <v>385</v>
      </c>
    </row>
    <row r="181" spans="2:2" x14ac:dyDescent="0.25">
      <c r="B181">
        <v>390</v>
      </c>
    </row>
    <row r="182" spans="2:2" x14ac:dyDescent="0.25">
      <c r="B182">
        <v>395</v>
      </c>
    </row>
    <row r="183" spans="2:2" x14ac:dyDescent="0.25">
      <c r="B183">
        <v>400</v>
      </c>
    </row>
    <row r="184" spans="2:2" x14ac:dyDescent="0.25">
      <c r="B184">
        <v>405</v>
      </c>
    </row>
    <row r="185" spans="2:2" x14ac:dyDescent="0.25">
      <c r="B185">
        <v>410</v>
      </c>
    </row>
    <row r="186" spans="2:2" x14ac:dyDescent="0.25">
      <c r="B186">
        <v>415</v>
      </c>
    </row>
    <row r="187" spans="2:2" x14ac:dyDescent="0.25">
      <c r="B187">
        <v>420</v>
      </c>
    </row>
    <row r="188" spans="2:2" x14ac:dyDescent="0.25">
      <c r="B188">
        <v>425</v>
      </c>
    </row>
    <row r="189" spans="2:2" x14ac:dyDescent="0.25">
      <c r="B189">
        <v>430</v>
      </c>
    </row>
    <row r="190" spans="2:2" x14ac:dyDescent="0.25">
      <c r="B190">
        <v>435</v>
      </c>
    </row>
    <row r="191" spans="2:2" x14ac:dyDescent="0.25">
      <c r="B191">
        <v>440</v>
      </c>
    </row>
    <row r="192" spans="2:2" x14ac:dyDescent="0.25">
      <c r="B192">
        <v>445</v>
      </c>
    </row>
    <row r="193" spans="1:2" x14ac:dyDescent="0.25">
      <c r="B193">
        <v>450</v>
      </c>
    </row>
    <row r="194" spans="1:2" x14ac:dyDescent="0.25">
      <c r="B194">
        <v>455</v>
      </c>
    </row>
    <row r="195" spans="1:2" x14ac:dyDescent="0.25">
      <c r="B195">
        <v>460</v>
      </c>
    </row>
    <row r="196" spans="1:2" x14ac:dyDescent="0.25">
      <c r="B196">
        <v>465</v>
      </c>
    </row>
    <row r="197" spans="1:2" x14ac:dyDescent="0.25">
      <c r="B197">
        <v>470</v>
      </c>
    </row>
    <row r="198" spans="1:2" x14ac:dyDescent="0.25">
      <c r="B198">
        <v>475</v>
      </c>
    </row>
    <row r="199" spans="1:2" x14ac:dyDescent="0.25">
      <c r="B199">
        <v>480</v>
      </c>
    </row>
    <row r="200" spans="1:2" x14ac:dyDescent="0.25">
      <c r="B200">
        <v>485</v>
      </c>
    </row>
    <row r="201" spans="1:2" x14ac:dyDescent="0.25">
      <c r="B201">
        <v>490</v>
      </c>
    </row>
    <row r="202" spans="1:2" x14ac:dyDescent="0.25">
      <c r="B202">
        <v>495</v>
      </c>
    </row>
    <row r="203" spans="1:2" x14ac:dyDescent="0.25">
      <c r="B203">
        <v>500</v>
      </c>
    </row>
    <row r="204" spans="1:2" x14ac:dyDescent="0.25">
      <c r="B204">
        <v>505</v>
      </c>
    </row>
    <row r="205" spans="1:2" x14ac:dyDescent="0.25">
      <c r="B205">
        <v>510</v>
      </c>
    </row>
    <row r="206" spans="1:2" x14ac:dyDescent="0.25">
      <c r="B206">
        <v>515</v>
      </c>
    </row>
    <row r="208" spans="1:2" x14ac:dyDescent="0.25">
      <c r="A208" t="s">
        <v>6</v>
      </c>
    </row>
    <row r="209" spans="2:7" x14ac:dyDescent="0.25">
      <c r="B209" t="s">
        <v>232</v>
      </c>
    </row>
    <row r="210" spans="2:7" x14ac:dyDescent="0.25">
      <c r="B210">
        <v>20</v>
      </c>
    </row>
    <row r="211" spans="2:7" x14ac:dyDescent="0.25">
      <c r="B211">
        <v>25</v>
      </c>
      <c r="D211" s="13" t="s">
        <v>95</v>
      </c>
      <c r="E211" t="s">
        <v>212</v>
      </c>
      <c r="G211">
        <f>_xlfn.QUARTILE.INC(B210:B319,1)</f>
        <v>156.25</v>
      </c>
    </row>
    <row r="212" spans="2:7" x14ac:dyDescent="0.25">
      <c r="B212">
        <v>30</v>
      </c>
      <c r="E212" t="s">
        <v>213</v>
      </c>
      <c r="G212">
        <f>_xlfn.QUARTILE.INC(B210:B319,2)</f>
        <v>292.5</v>
      </c>
    </row>
    <row r="213" spans="2:7" x14ac:dyDescent="0.25">
      <c r="B213">
        <v>35</v>
      </c>
      <c r="E213" t="s">
        <v>214</v>
      </c>
      <c r="G213">
        <f>_xlfn.QUARTILE.INC(B210:B319,3)</f>
        <v>428.75</v>
      </c>
    </row>
    <row r="214" spans="2:7" x14ac:dyDescent="0.25">
      <c r="B214">
        <v>40</v>
      </c>
    </row>
    <row r="215" spans="2:7" x14ac:dyDescent="0.25">
      <c r="B215">
        <v>45</v>
      </c>
      <c r="D215" s="13" t="s">
        <v>96</v>
      </c>
      <c r="E215" t="s">
        <v>233</v>
      </c>
      <c r="G215">
        <f>_xlfn.PERCENTILE.INC(B210:B319,0.2)</f>
        <v>129</v>
      </c>
    </row>
    <row r="216" spans="2:7" x14ac:dyDescent="0.25">
      <c r="B216">
        <v>50</v>
      </c>
      <c r="E216" t="s">
        <v>234</v>
      </c>
      <c r="G216">
        <f>_xlfn.PERCENTILE.INC(B210:B319,0.4)</f>
        <v>238</v>
      </c>
    </row>
    <row r="217" spans="2:7" x14ac:dyDescent="0.25">
      <c r="B217">
        <v>55</v>
      </c>
      <c r="E217" t="s">
        <v>235</v>
      </c>
      <c r="G217">
        <f>_xlfn.PERCENTILE.INC(B210:B319,0.8)</f>
        <v>456</v>
      </c>
    </row>
    <row r="218" spans="2:7" x14ac:dyDescent="0.25">
      <c r="B218">
        <v>60</v>
      </c>
    </row>
    <row r="219" spans="2:7" x14ac:dyDescent="0.25">
      <c r="B219">
        <v>65</v>
      </c>
      <c r="D219" s="13" t="s">
        <v>97</v>
      </c>
      <c r="E219" s="7" t="s">
        <v>236</v>
      </c>
    </row>
    <row r="220" spans="2:7" x14ac:dyDescent="0.25">
      <c r="B220">
        <v>70</v>
      </c>
      <c r="E220" s="7" t="s">
        <v>237</v>
      </c>
    </row>
    <row r="221" spans="2:7" x14ac:dyDescent="0.25">
      <c r="B221">
        <v>75</v>
      </c>
      <c r="E221" s="7" t="s">
        <v>238</v>
      </c>
    </row>
    <row r="222" spans="2:7" x14ac:dyDescent="0.25">
      <c r="B222">
        <v>80</v>
      </c>
      <c r="E222" s="7" t="s">
        <v>239</v>
      </c>
    </row>
    <row r="223" spans="2:7" x14ac:dyDescent="0.25">
      <c r="B223">
        <v>85</v>
      </c>
      <c r="E223" s="7" t="s">
        <v>240</v>
      </c>
    </row>
    <row r="224" spans="2:7" x14ac:dyDescent="0.25">
      <c r="B224">
        <v>90</v>
      </c>
      <c r="E224" s="7" t="s">
        <v>241</v>
      </c>
    </row>
    <row r="225" spans="2:5" ht="17.25" x14ac:dyDescent="0.3">
      <c r="B225">
        <v>95</v>
      </c>
      <c r="E225" s="1" t="s">
        <v>242</v>
      </c>
    </row>
    <row r="226" spans="2:5" x14ac:dyDescent="0.25">
      <c r="B226">
        <v>100</v>
      </c>
      <c r="E226" s="7" t="s">
        <v>243</v>
      </c>
    </row>
    <row r="227" spans="2:5" x14ac:dyDescent="0.25">
      <c r="B227">
        <v>105</v>
      </c>
      <c r="E227" s="7" t="s">
        <v>244</v>
      </c>
    </row>
    <row r="228" spans="2:5" x14ac:dyDescent="0.25">
      <c r="B228">
        <v>110</v>
      </c>
      <c r="E228" s="7" t="s">
        <v>245</v>
      </c>
    </row>
    <row r="229" spans="2:5" x14ac:dyDescent="0.25">
      <c r="B229">
        <v>115</v>
      </c>
    </row>
    <row r="230" spans="2:5" x14ac:dyDescent="0.25">
      <c r="B230">
        <v>120</v>
      </c>
    </row>
    <row r="231" spans="2:5" x14ac:dyDescent="0.25">
      <c r="B231">
        <v>125</v>
      </c>
    </row>
    <row r="232" spans="2:5" x14ac:dyDescent="0.25">
      <c r="B232">
        <v>130</v>
      </c>
    </row>
    <row r="233" spans="2:5" x14ac:dyDescent="0.25">
      <c r="B233">
        <v>135</v>
      </c>
    </row>
    <row r="234" spans="2:5" x14ac:dyDescent="0.25">
      <c r="B234">
        <v>140</v>
      </c>
    </row>
    <row r="235" spans="2:5" x14ac:dyDescent="0.25">
      <c r="B235">
        <v>145</v>
      </c>
    </row>
    <row r="236" spans="2:5" x14ac:dyDescent="0.25">
      <c r="B236">
        <v>150</v>
      </c>
    </row>
    <row r="237" spans="2:5" x14ac:dyDescent="0.25">
      <c r="B237">
        <v>155</v>
      </c>
    </row>
    <row r="238" spans="2:5" x14ac:dyDescent="0.25">
      <c r="B238">
        <v>160</v>
      </c>
    </row>
    <row r="239" spans="2:5" x14ac:dyDescent="0.25">
      <c r="B239">
        <v>165</v>
      </c>
    </row>
    <row r="240" spans="2:5" x14ac:dyDescent="0.25">
      <c r="B240">
        <v>170</v>
      </c>
    </row>
    <row r="241" spans="2:2" x14ac:dyDescent="0.25">
      <c r="B241">
        <v>175</v>
      </c>
    </row>
    <row r="242" spans="2:2" x14ac:dyDescent="0.25">
      <c r="B242">
        <v>180</v>
      </c>
    </row>
    <row r="243" spans="2:2" x14ac:dyDescent="0.25">
      <c r="B243">
        <v>185</v>
      </c>
    </row>
    <row r="244" spans="2:2" x14ac:dyDescent="0.25">
      <c r="B244">
        <v>190</v>
      </c>
    </row>
    <row r="245" spans="2:2" x14ac:dyDescent="0.25">
      <c r="B245">
        <v>195</v>
      </c>
    </row>
    <row r="246" spans="2:2" x14ac:dyDescent="0.25">
      <c r="B246">
        <v>200</v>
      </c>
    </row>
    <row r="247" spans="2:2" x14ac:dyDescent="0.25">
      <c r="B247">
        <v>205</v>
      </c>
    </row>
    <row r="248" spans="2:2" x14ac:dyDescent="0.25">
      <c r="B248">
        <v>210</v>
      </c>
    </row>
    <row r="249" spans="2:2" x14ac:dyDescent="0.25">
      <c r="B249">
        <v>215</v>
      </c>
    </row>
    <row r="250" spans="2:2" x14ac:dyDescent="0.25">
      <c r="B250">
        <v>220</v>
      </c>
    </row>
    <row r="251" spans="2:2" x14ac:dyDescent="0.25">
      <c r="B251">
        <v>225</v>
      </c>
    </row>
    <row r="252" spans="2:2" x14ac:dyDescent="0.25">
      <c r="B252">
        <v>230</v>
      </c>
    </row>
    <row r="253" spans="2:2" x14ac:dyDescent="0.25">
      <c r="B253">
        <v>235</v>
      </c>
    </row>
    <row r="254" spans="2:2" x14ac:dyDescent="0.25">
      <c r="B254">
        <v>240</v>
      </c>
    </row>
    <row r="255" spans="2:2" x14ac:dyDescent="0.25">
      <c r="B255">
        <v>245</v>
      </c>
    </row>
    <row r="256" spans="2:2" x14ac:dyDescent="0.25">
      <c r="B256">
        <v>250</v>
      </c>
    </row>
    <row r="257" spans="2:2" x14ac:dyDescent="0.25">
      <c r="B257">
        <v>255</v>
      </c>
    </row>
    <row r="258" spans="2:2" x14ac:dyDescent="0.25">
      <c r="B258">
        <v>260</v>
      </c>
    </row>
    <row r="259" spans="2:2" x14ac:dyDescent="0.25">
      <c r="B259">
        <v>265</v>
      </c>
    </row>
    <row r="260" spans="2:2" x14ac:dyDescent="0.25">
      <c r="B260">
        <v>270</v>
      </c>
    </row>
    <row r="261" spans="2:2" x14ac:dyDescent="0.25">
      <c r="B261">
        <v>275</v>
      </c>
    </row>
    <row r="262" spans="2:2" x14ac:dyDescent="0.25">
      <c r="B262">
        <v>280</v>
      </c>
    </row>
    <row r="263" spans="2:2" x14ac:dyDescent="0.25">
      <c r="B263">
        <v>285</v>
      </c>
    </row>
    <row r="264" spans="2:2" x14ac:dyDescent="0.25">
      <c r="B264">
        <v>290</v>
      </c>
    </row>
    <row r="265" spans="2:2" x14ac:dyDescent="0.25">
      <c r="B265">
        <v>295</v>
      </c>
    </row>
    <row r="266" spans="2:2" x14ac:dyDescent="0.25">
      <c r="B266">
        <v>300</v>
      </c>
    </row>
    <row r="267" spans="2:2" x14ac:dyDescent="0.25">
      <c r="B267">
        <v>305</v>
      </c>
    </row>
    <row r="268" spans="2:2" x14ac:dyDescent="0.25">
      <c r="B268">
        <v>310</v>
      </c>
    </row>
    <row r="269" spans="2:2" x14ac:dyDescent="0.25">
      <c r="B269">
        <v>315</v>
      </c>
    </row>
    <row r="270" spans="2:2" x14ac:dyDescent="0.25">
      <c r="B270">
        <v>320</v>
      </c>
    </row>
    <row r="271" spans="2:2" x14ac:dyDescent="0.25">
      <c r="B271">
        <v>325</v>
      </c>
    </row>
    <row r="272" spans="2:2" x14ac:dyDescent="0.25">
      <c r="B272">
        <v>330</v>
      </c>
    </row>
    <row r="273" spans="2:2" x14ac:dyDescent="0.25">
      <c r="B273">
        <v>335</v>
      </c>
    </row>
    <row r="274" spans="2:2" x14ac:dyDescent="0.25">
      <c r="B274">
        <v>340</v>
      </c>
    </row>
    <row r="275" spans="2:2" x14ac:dyDescent="0.25">
      <c r="B275">
        <v>345</v>
      </c>
    </row>
    <row r="276" spans="2:2" x14ac:dyDescent="0.25">
      <c r="B276">
        <v>350</v>
      </c>
    </row>
    <row r="277" spans="2:2" x14ac:dyDescent="0.25">
      <c r="B277">
        <v>355</v>
      </c>
    </row>
    <row r="278" spans="2:2" x14ac:dyDescent="0.25">
      <c r="B278">
        <v>360</v>
      </c>
    </row>
    <row r="279" spans="2:2" x14ac:dyDescent="0.25">
      <c r="B279">
        <v>365</v>
      </c>
    </row>
    <row r="280" spans="2:2" x14ac:dyDescent="0.25">
      <c r="B280">
        <v>370</v>
      </c>
    </row>
    <row r="281" spans="2:2" x14ac:dyDescent="0.25">
      <c r="B281">
        <v>375</v>
      </c>
    </row>
    <row r="282" spans="2:2" x14ac:dyDescent="0.25">
      <c r="B282">
        <v>380</v>
      </c>
    </row>
    <row r="283" spans="2:2" x14ac:dyDescent="0.25">
      <c r="B283">
        <v>385</v>
      </c>
    </row>
    <row r="284" spans="2:2" x14ac:dyDescent="0.25">
      <c r="B284">
        <v>390</v>
      </c>
    </row>
    <row r="285" spans="2:2" x14ac:dyDescent="0.25">
      <c r="B285">
        <v>395</v>
      </c>
    </row>
    <row r="286" spans="2:2" x14ac:dyDescent="0.25">
      <c r="B286">
        <v>400</v>
      </c>
    </row>
    <row r="287" spans="2:2" x14ac:dyDescent="0.25">
      <c r="B287">
        <v>405</v>
      </c>
    </row>
    <row r="288" spans="2:2" x14ac:dyDescent="0.25">
      <c r="B288">
        <v>410</v>
      </c>
    </row>
    <row r="289" spans="2:2" x14ac:dyDescent="0.25">
      <c r="B289">
        <v>415</v>
      </c>
    </row>
    <row r="290" spans="2:2" x14ac:dyDescent="0.25">
      <c r="B290">
        <v>420</v>
      </c>
    </row>
    <row r="291" spans="2:2" x14ac:dyDescent="0.25">
      <c r="B291">
        <v>425</v>
      </c>
    </row>
    <row r="292" spans="2:2" x14ac:dyDescent="0.25">
      <c r="B292">
        <v>430</v>
      </c>
    </row>
    <row r="293" spans="2:2" x14ac:dyDescent="0.25">
      <c r="B293">
        <v>435</v>
      </c>
    </row>
    <row r="294" spans="2:2" x14ac:dyDescent="0.25">
      <c r="B294">
        <v>440</v>
      </c>
    </row>
    <row r="295" spans="2:2" x14ac:dyDescent="0.25">
      <c r="B295">
        <v>445</v>
      </c>
    </row>
    <row r="296" spans="2:2" x14ac:dyDescent="0.25">
      <c r="B296">
        <v>450</v>
      </c>
    </row>
    <row r="297" spans="2:2" x14ac:dyDescent="0.25">
      <c r="B297">
        <v>455</v>
      </c>
    </row>
    <row r="298" spans="2:2" x14ac:dyDescent="0.25">
      <c r="B298">
        <v>460</v>
      </c>
    </row>
    <row r="299" spans="2:2" x14ac:dyDescent="0.25">
      <c r="B299">
        <v>465</v>
      </c>
    </row>
    <row r="300" spans="2:2" x14ac:dyDescent="0.25">
      <c r="B300">
        <v>470</v>
      </c>
    </row>
    <row r="301" spans="2:2" x14ac:dyDescent="0.25">
      <c r="B301">
        <v>475</v>
      </c>
    </row>
    <row r="302" spans="2:2" x14ac:dyDescent="0.25">
      <c r="B302">
        <v>480</v>
      </c>
    </row>
    <row r="303" spans="2:2" x14ac:dyDescent="0.25">
      <c r="B303">
        <v>485</v>
      </c>
    </row>
    <row r="304" spans="2:2" x14ac:dyDescent="0.25">
      <c r="B304">
        <v>490</v>
      </c>
    </row>
    <row r="305" spans="2:2" x14ac:dyDescent="0.25">
      <c r="B305">
        <v>495</v>
      </c>
    </row>
    <row r="306" spans="2:2" x14ac:dyDescent="0.25">
      <c r="B306">
        <v>500</v>
      </c>
    </row>
    <row r="307" spans="2:2" x14ac:dyDescent="0.25">
      <c r="B307">
        <v>505</v>
      </c>
    </row>
    <row r="308" spans="2:2" x14ac:dyDescent="0.25">
      <c r="B308">
        <v>510</v>
      </c>
    </row>
    <row r="309" spans="2:2" x14ac:dyDescent="0.25">
      <c r="B309">
        <v>515</v>
      </c>
    </row>
    <row r="310" spans="2:2" x14ac:dyDescent="0.25">
      <c r="B310">
        <v>520</v>
      </c>
    </row>
    <row r="311" spans="2:2" x14ac:dyDescent="0.25">
      <c r="B311">
        <v>525</v>
      </c>
    </row>
    <row r="312" spans="2:2" x14ac:dyDescent="0.25">
      <c r="B312">
        <v>530</v>
      </c>
    </row>
    <row r="313" spans="2:2" x14ac:dyDescent="0.25">
      <c r="B313">
        <v>535</v>
      </c>
    </row>
    <row r="314" spans="2:2" x14ac:dyDescent="0.25">
      <c r="B314">
        <v>540</v>
      </c>
    </row>
    <row r="315" spans="2:2" x14ac:dyDescent="0.25">
      <c r="B315">
        <v>545</v>
      </c>
    </row>
    <row r="316" spans="2:2" x14ac:dyDescent="0.25">
      <c r="B316">
        <v>550</v>
      </c>
    </row>
    <row r="317" spans="2:2" x14ac:dyDescent="0.25">
      <c r="B317">
        <v>555</v>
      </c>
    </row>
    <row r="318" spans="2:2" x14ac:dyDescent="0.25">
      <c r="B318">
        <v>560</v>
      </c>
    </row>
    <row r="319" spans="2:2" x14ac:dyDescent="0.25">
      <c r="B319">
        <v>565</v>
      </c>
    </row>
    <row r="321" spans="1:7" x14ac:dyDescent="0.25">
      <c r="A321" t="s">
        <v>14</v>
      </c>
    </row>
    <row r="322" spans="1:7" x14ac:dyDescent="0.25">
      <c r="B322" t="s">
        <v>246</v>
      </c>
    </row>
    <row r="323" spans="1:7" x14ac:dyDescent="0.25">
      <c r="B323">
        <v>15</v>
      </c>
    </row>
    <row r="324" spans="1:7" x14ac:dyDescent="0.25">
      <c r="B324">
        <v>20</v>
      </c>
      <c r="D324" s="13" t="s">
        <v>95</v>
      </c>
      <c r="E324" t="s">
        <v>212</v>
      </c>
      <c r="G324">
        <f>_xlfn.QUARTILE.INC(B323:B442,1)</f>
        <v>163.75</v>
      </c>
    </row>
    <row r="325" spans="1:7" x14ac:dyDescent="0.25">
      <c r="B325">
        <v>25</v>
      </c>
      <c r="E325" t="s">
        <v>213</v>
      </c>
      <c r="G325">
        <f>_xlfn.QUARTILE.INC(B323:B442,2)</f>
        <v>312.5</v>
      </c>
    </row>
    <row r="326" spans="1:7" x14ac:dyDescent="0.25">
      <c r="B326">
        <v>30</v>
      </c>
      <c r="E326" t="s">
        <v>214</v>
      </c>
      <c r="G326">
        <f>_xlfn.QUARTILE.INC(B323:B442,3)</f>
        <v>461.25</v>
      </c>
    </row>
    <row r="327" spans="1:7" x14ac:dyDescent="0.25">
      <c r="B327">
        <v>35</v>
      </c>
    </row>
    <row r="328" spans="1:7" x14ac:dyDescent="0.25">
      <c r="B328">
        <v>40</v>
      </c>
      <c r="D328" s="13" t="s">
        <v>96</v>
      </c>
      <c r="E328" t="s">
        <v>247</v>
      </c>
      <c r="G328">
        <f>_xlfn.PERCENTILE.INC(B323:B442,0.3)</f>
        <v>193.49999999999997</v>
      </c>
    </row>
    <row r="329" spans="1:7" x14ac:dyDescent="0.25">
      <c r="B329">
        <v>45</v>
      </c>
      <c r="E329" t="s">
        <v>223</v>
      </c>
      <c r="G329">
        <f>_xlfn.PERCENTILE.INC(B323:B442,0.5)</f>
        <v>312.5</v>
      </c>
    </row>
    <row r="330" spans="1:7" x14ac:dyDescent="0.25">
      <c r="B330">
        <v>50</v>
      </c>
      <c r="E330" t="s">
        <v>248</v>
      </c>
      <c r="G330">
        <f>_xlfn.PERCENTILE.INC(B323:B442,0.7)</f>
        <v>431.5</v>
      </c>
    </row>
    <row r="331" spans="1:7" x14ac:dyDescent="0.25">
      <c r="B331">
        <v>55</v>
      </c>
    </row>
    <row r="332" spans="1:7" x14ac:dyDescent="0.25">
      <c r="B332">
        <v>60</v>
      </c>
      <c r="D332" s="13" t="s">
        <v>97</v>
      </c>
      <c r="E332" s="7" t="s">
        <v>249</v>
      </c>
    </row>
    <row r="333" spans="1:7" x14ac:dyDescent="0.25">
      <c r="B333">
        <v>65</v>
      </c>
      <c r="E333" t="s">
        <v>250</v>
      </c>
    </row>
    <row r="334" spans="1:7" x14ac:dyDescent="0.25">
      <c r="B334">
        <v>70</v>
      </c>
      <c r="E334" t="s">
        <v>251</v>
      </c>
    </row>
    <row r="335" spans="1:7" x14ac:dyDescent="0.25">
      <c r="B335">
        <v>75</v>
      </c>
      <c r="E335" s="7" t="s">
        <v>252</v>
      </c>
    </row>
    <row r="336" spans="1:7" x14ac:dyDescent="0.25">
      <c r="B336">
        <v>80</v>
      </c>
    </row>
    <row r="337" spans="2:2" x14ac:dyDescent="0.25">
      <c r="B337">
        <v>85</v>
      </c>
    </row>
    <row r="338" spans="2:2" x14ac:dyDescent="0.25">
      <c r="B338">
        <v>90</v>
      </c>
    </row>
    <row r="339" spans="2:2" x14ac:dyDescent="0.25">
      <c r="B339">
        <v>95</v>
      </c>
    </row>
    <row r="340" spans="2:2" x14ac:dyDescent="0.25">
      <c r="B340">
        <v>100</v>
      </c>
    </row>
    <row r="341" spans="2:2" x14ac:dyDescent="0.25">
      <c r="B341">
        <v>105</v>
      </c>
    </row>
    <row r="342" spans="2:2" x14ac:dyDescent="0.25">
      <c r="B342">
        <v>110</v>
      </c>
    </row>
    <row r="343" spans="2:2" x14ac:dyDescent="0.25">
      <c r="B343">
        <v>115</v>
      </c>
    </row>
    <row r="344" spans="2:2" x14ac:dyDescent="0.25">
      <c r="B344">
        <v>120</v>
      </c>
    </row>
    <row r="345" spans="2:2" x14ac:dyDescent="0.25">
      <c r="B345">
        <v>125</v>
      </c>
    </row>
    <row r="346" spans="2:2" x14ac:dyDescent="0.25">
      <c r="B346">
        <v>130</v>
      </c>
    </row>
    <row r="347" spans="2:2" x14ac:dyDescent="0.25">
      <c r="B347">
        <v>135</v>
      </c>
    </row>
    <row r="348" spans="2:2" x14ac:dyDescent="0.25">
      <c r="B348">
        <v>140</v>
      </c>
    </row>
    <row r="349" spans="2:2" x14ac:dyDescent="0.25">
      <c r="B349">
        <v>145</v>
      </c>
    </row>
    <row r="350" spans="2:2" x14ac:dyDescent="0.25">
      <c r="B350">
        <v>150</v>
      </c>
    </row>
    <row r="351" spans="2:2" x14ac:dyDescent="0.25">
      <c r="B351">
        <v>155</v>
      </c>
    </row>
    <row r="352" spans="2:2" x14ac:dyDescent="0.25">
      <c r="B352">
        <v>160</v>
      </c>
    </row>
    <row r="353" spans="2:2" x14ac:dyDescent="0.25">
      <c r="B353">
        <v>165</v>
      </c>
    </row>
    <row r="354" spans="2:2" x14ac:dyDescent="0.25">
      <c r="B354">
        <v>170</v>
      </c>
    </row>
    <row r="355" spans="2:2" x14ac:dyDescent="0.25">
      <c r="B355">
        <v>175</v>
      </c>
    </row>
    <row r="356" spans="2:2" x14ac:dyDescent="0.25">
      <c r="B356">
        <v>180</v>
      </c>
    </row>
    <row r="357" spans="2:2" x14ac:dyDescent="0.25">
      <c r="B357">
        <v>185</v>
      </c>
    </row>
    <row r="358" spans="2:2" x14ac:dyDescent="0.25">
      <c r="B358">
        <v>190</v>
      </c>
    </row>
    <row r="359" spans="2:2" x14ac:dyDescent="0.25">
      <c r="B359">
        <v>195</v>
      </c>
    </row>
    <row r="360" spans="2:2" x14ac:dyDescent="0.25">
      <c r="B360">
        <v>200</v>
      </c>
    </row>
    <row r="361" spans="2:2" x14ac:dyDescent="0.25">
      <c r="B361">
        <v>205</v>
      </c>
    </row>
    <row r="362" spans="2:2" x14ac:dyDescent="0.25">
      <c r="B362">
        <v>210</v>
      </c>
    </row>
    <row r="363" spans="2:2" x14ac:dyDescent="0.25">
      <c r="B363">
        <v>215</v>
      </c>
    </row>
    <row r="364" spans="2:2" x14ac:dyDescent="0.25">
      <c r="B364">
        <v>220</v>
      </c>
    </row>
    <row r="365" spans="2:2" x14ac:dyDescent="0.25">
      <c r="B365">
        <v>225</v>
      </c>
    </row>
    <row r="366" spans="2:2" x14ac:dyDescent="0.25">
      <c r="B366">
        <v>230</v>
      </c>
    </row>
    <row r="367" spans="2:2" x14ac:dyDescent="0.25">
      <c r="B367">
        <v>235</v>
      </c>
    </row>
    <row r="368" spans="2:2" x14ac:dyDescent="0.25">
      <c r="B368">
        <v>240</v>
      </c>
    </row>
    <row r="369" spans="2:2" x14ac:dyDescent="0.25">
      <c r="B369">
        <v>245</v>
      </c>
    </row>
    <row r="370" spans="2:2" x14ac:dyDescent="0.25">
      <c r="B370">
        <v>250</v>
      </c>
    </row>
    <row r="371" spans="2:2" x14ac:dyDescent="0.25">
      <c r="B371">
        <v>255</v>
      </c>
    </row>
    <row r="372" spans="2:2" x14ac:dyDescent="0.25">
      <c r="B372">
        <v>260</v>
      </c>
    </row>
    <row r="373" spans="2:2" x14ac:dyDescent="0.25">
      <c r="B373">
        <v>265</v>
      </c>
    </row>
    <row r="374" spans="2:2" x14ac:dyDescent="0.25">
      <c r="B374">
        <v>270</v>
      </c>
    </row>
    <row r="375" spans="2:2" x14ac:dyDescent="0.25">
      <c r="B375">
        <v>275</v>
      </c>
    </row>
    <row r="376" spans="2:2" x14ac:dyDescent="0.25">
      <c r="B376">
        <v>280</v>
      </c>
    </row>
    <row r="377" spans="2:2" x14ac:dyDescent="0.25">
      <c r="B377">
        <v>285</v>
      </c>
    </row>
    <row r="378" spans="2:2" x14ac:dyDescent="0.25">
      <c r="B378">
        <v>290</v>
      </c>
    </row>
    <row r="379" spans="2:2" x14ac:dyDescent="0.25">
      <c r="B379">
        <v>295</v>
      </c>
    </row>
    <row r="380" spans="2:2" x14ac:dyDescent="0.25">
      <c r="B380">
        <v>300</v>
      </c>
    </row>
    <row r="381" spans="2:2" x14ac:dyDescent="0.25">
      <c r="B381">
        <v>305</v>
      </c>
    </row>
    <row r="382" spans="2:2" x14ac:dyDescent="0.25">
      <c r="B382">
        <v>310</v>
      </c>
    </row>
    <row r="383" spans="2:2" x14ac:dyDescent="0.25">
      <c r="B383">
        <v>315</v>
      </c>
    </row>
    <row r="384" spans="2:2" x14ac:dyDescent="0.25">
      <c r="B384">
        <v>320</v>
      </c>
    </row>
    <row r="385" spans="2:2" x14ac:dyDescent="0.25">
      <c r="B385">
        <v>325</v>
      </c>
    </row>
    <row r="386" spans="2:2" x14ac:dyDescent="0.25">
      <c r="B386">
        <v>330</v>
      </c>
    </row>
    <row r="387" spans="2:2" x14ac:dyDescent="0.25">
      <c r="B387">
        <v>335</v>
      </c>
    </row>
    <row r="388" spans="2:2" x14ac:dyDescent="0.25">
      <c r="B388">
        <v>340</v>
      </c>
    </row>
    <row r="389" spans="2:2" x14ac:dyDescent="0.25">
      <c r="B389">
        <v>345</v>
      </c>
    </row>
    <row r="390" spans="2:2" x14ac:dyDescent="0.25">
      <c r="B390">
        <v>350</v>
      </c>
    </row>
    <row r="391" spans="2:2" x14ac:dyDescent="0.25">
      <c r="B391">
        <v>355</v>
      </c>
    </row>
    <row r="392" spans="2:2" x14ac:dyDescent="0.25">
      <c r="B392">
        <v>360</v>
      </c>
    </row>
    <row r="393" spans="2:2" x14ac:dyDescent="0.25">
      <c r="B393">
        <v>365</v>
      </c>
    </row>
    <row r="394" spans="2:2" x14ac:dyDescent="0.25">
      <c r="B394">
        <v>370</v>
      </c>
    </row>
    <row r="395" spans="2:2" x14ac:dyDescent="0.25">
      <c r="B395">
        <v>375</v>
      </c>
    </row>
    <row r="396" spans="2:2" x14ac:dyDescent="0.25">
      <c r="B396">
        <v>380</v>
      </c>
    </row>
    <row r="397" spans="2:2" x14ac:dyDescent="0.25">
      <c r="B397">
        <v>385</v>
      </c>
    </row>
    <row r="398" spans="2:2" x14ac:dyDescent="0.25">
      <c r="B398">
        <v>390</v>
      </c>
    </row>
    <row r="399" spans="2:2" x14ac:dyDescent="0.25">
      <c r="B399">
        <v>395</v>
      </c>
    </row>
    <row r="400" spans="2:2" x14ac:dyDescent="0.25">
      <c r="B400">
        <v>400</v>
      </c>
    </row>
    <row r="401" spans="2:2" x14ac:dyDescent="0.25">
      <c r="B401">
        <v>405</v>
      </c>
    </row>
    <row r="402" spans="2:2" x14ac:dyDescent="0.25">
      <c r="B402">
        <v>410</v>
      </c>
    </row>
    <row r="403" spans="2:2" x14ac:dyDescent="0.25">
      <c r="B403">
        <v>415</v>
      </c>
    </row>
    <row r="404" spans="2:2" x14ac:dyDescent="0.25">
      <c r="B404">
        <v>420</v>
      </c>
    </row>
    <row r="405" spans="2:2" x14ac:dyDescent="0.25">
      <c r="B405">
        <v>425</v>
      </c>
    </row>
    <row r="406" spans="2:2" x14ac:dyDescent="0.25">
      <c r="B406">
        <v>430</v>
      </c>
    </row>
    <row r="407" spans="2:2" x14ac:dyDescent="0.25">
      <c r="B407">
        <v>435</v>
      </c>
    </row>
    <row r="408" spans="2:2" x14ac:dyDescent="0.25">
      <c r="B408">
        <v>440</v>
      </c>
    </row>
    <row r="409" spans="2:2" x14ac:dyDescent="0.25">
      <c r="B409">
        <v>445</v>
      </c>
    </row>
    <row r="410" spans="2:2" x14ac:dyDescent="0.25">
      <c r="B410">
        <v>450</v>
      </c>
    </row>
    <row r="411" spans="2:2" x14ac:dyDescent="0.25">
      <c r="B411">
        <v>455</v>
      </c>
    </row>
    <row r="412" spans="2:2" x14ac:dyDescent="0.25">
      <c r="B412">
        <v>460</v>
      </c>
    </row>
    <row r="413" spans="2:2" x14ac:dyDescent="0.25">
      <c r="B413">
        <v>465</v>
      </c>
    </row>
    <row r="414" spans="2:2" x14ac:dyDescent="0.25">
      <c r="B414">
        <v>470</v>
      </c>
    </row>
    <row r="415" spans="2:2" x14ac:dyDescent="0.25">
      <c r="B415">
        <v>475</v>
      </c>
    </row>
    <row r="416" spans="2:2" x14ac:dyDescent="0.25">
      <c r="B416">
        <v>480</v>
      </c>
    </row>
    <row r="417" spans="2:2" x14ac:dyDescent="0.25">
      <c r="B417">
        <v>485</v>
      </c>
    </row>
    <row r="418" spans="2:2" x14ac:dyDescent="0.25">
      <c r="B418">
        <v>490</v>
      </c>
    </row>
    <row r="419" spans="2:2" x14ac:dyDescent="0.25">
      <c r="B419">
        <v>495</v>
      </c>
    </row>
    <row r="420" spans="2:2" x14ac:dyDescent="0.25">
      <c r="B420">
        <v>500</v>
      </c>
    </row>
    <row r="421" spans="2:2" x14ac:dyDescent="0.25">
      <c r="B421">
        <v>505</v>
      </c>
    </row>
    <row r="422" spans="2:2" x14ac:dyDescent="0.25">
      <c r="B422">
        <v>510</v>
      </c>
    </row>
    <row r="423" spans="2:2" x14ac:dyDescent="0.25">
      <c r="B423">
        <v>515</v>
      </c>
    </row>
    <row r="424" spans="2:2" x14ac:dyDescent="0.25">
      <c r="B424">
        <v>520</v>
      </c>
    </row>
    <row r="425" spans="2:2" x14ac:dyDescent="0.25">
      <c r="B425">
        <v>525</v>
      </c>
    </row>
    <row r="426" spans="2:2" x14ac:dyDescent="0.25">
      <c r="B426">
        <v>530</v>
      </c>
    </row>
    <row r="427" spans="2:2" x14ac:dyDescent="0.25">
      <c r="B427">
        <v>535</v>
      </c>
    </row>
    <row r="428" spans="2:2" x14ac:dyDescent="0.25">
      <c r="B428">
        <v>540</v>
      </c>
    </row>
    <row r="429" spans="2:2" x14ac:dyDescent="0.25">
      <c r="B429">
        <v>545</v>
      </c>
    </row>
    <row r="430" spans="2:2" x14ac:dyDescent="0.25">
      <c r="B430">
        <v>550</v>
      </c>
    </row>
    <row r="431" spans="2:2" x14ac:dyDescent="0.25">
      <c r="B431">
        <v>555</v>
      </c>
    </row>
    <row r="432" spans="2:2" x14ac:dyDescent="0.25">
      <c r="B432">
        <v>560</v>
      </c>
    </row>
    <row r="433" spans="1:7" x14ac:dyDescent="0.25">
      <c r="B433">
        <v>565</v>
      </c>
    </row>
    <row r="434" spans="1:7" x14ac:dyDescent="0.25">
      <c r="B434">
        <v>570</v>
      </c>
    </row>
    <row r="435" spans="1:7" x14ac:dyDescent="0.25">
      <c r="B435">
        <v>575</v>
      </c>
    </row>
    <row r="436" spans="1:7" x14ac:dyDescent="0.25">
      <c r="B436">
        <v>580</v>
      </c>
    </row>
    <row r="437" spans="1:7" x14ac:dyDescent="0.25">
      <c r="B437">
        <v>585</v>
      </c>
    </row>
    <row r="438" spans="1:7" x14ac:dyDescent="0.25">
      <c r="B438">
        <v>590</v>
      </c>
    </row>
    <row r="439" spans="1:7" x14ac:dyDescent="0.25">
      <c r="B439">
        <v>595</v>
      </c>
    </row>
    <row r="440" spans="1:7" x14ac:dyDescent="0.25">
      <c r="B440">
        <v>600</v>
      </c>
    </row>
    <row r="441" spans="1:7" x14ac:dyDescent="0.25">
      <c r="B441">
        <v>605</v>
      </c>
    </row>
    <row r="442" spans="1:7" x14ac:dyDescent="0.25">
      <c r="B442">
        <v>610</v>
      </c>
    </row>
    <row r="444" spans="1:7" x14ac:dyDescent="0.25">
      <c r="A444" t="s">
        <v>37</v>
      </c>
    </row>
    <row r="445" spans="1:7" x14ac:dyDescent="0.25">
      <c r="B445" t="s">
        <v>253</v>
      </c>
    </row>
    <row r="446" spans="1:7" x14ac:dyDescent="0.25">
      <c r="B446">
        <v>0.2</v>
      </c>
      <c r="D446" s="13" t="s">
        <v>95</v>
      </c>
      <c r="E446" t="s">
        <v>212</v>
      </c>
      <c r="G446">
        <f>_xlfn.QUARTILE.INC(B446:B566,1)</f>
        <v>0.4</v>
      </c>
    </row>
    <row r="447" spans="1:7" x14ac:dyDescent="0.25">
      <c r="B447">
        <v>0.2</v>
      </c>
      <c r="E447" t="s">
        <v>213</v>
      </c>
      <c r="G447">
        <f>_xlfn.QUARTILE.INC(B446:B566,2)</f>
        <v>0.7</v>
      </c>
    </row>
    <row r="448" spans="1:7" x14ac:dyDescent="0.25">
      <c r="B448">
        <v>0.2</v>
      </c>
      <c r="E448" t="s">
        <v>214</v>
      </c>
      <c r="G448">
        <f>_xlfn.QUARTILE.INC(B446:B566,3)</f>
        <v>0.9</v>
      </c>
    </row>
    <row r="449" spans="2:7" x14ac:dyDescent="0.25">
      <c r="B449">
        <v>0.3</v>
      </c>
    </row>
    <row r="450" spans="2:7" x14ac:dyDescent="0.25">
      <c r="B450">
        <v>0.3</v>
      </c>
      <c r="D450" s="13" t="s">
        <v>96</v>
      </c>
      <c r="E450" t="s">
        <v>216</v>
      </c>
      <c r="G450">
        <f>_xlfn.PERCENTILE.INC(B446:B566,0.25)</f>
        <v>0.4</v>
      </c>
    </row>
    <row r="451" spans="2:7" x14ac:dyDescent="0.25">
      <c r="B451">
        <v>0.3</v>
      </c>
      <c r="E451" t="s">
        <v>223</v>
      </c>
      <c r="G451">
        <f>_xlfn.PERCENTILE.INC(B446:B566,0.5)</f>
        <v>0.7</v>
      </c>
    </row>
    <row r="452" spans="2:7" x14ac:dyDescent="0.25">
      <c r="B452">
        <v>0.3</v>
      </c>
      <c r="E452" t="s">
        <v>217</v>
      </c>
      <c r="G452">
        <f>_xlfn.PERCENTILE.INC(B446:B566,0.75)</f>
        <v>0.9</v>
      </c>
    </row>
    <row r="453" spans="2:7" x14ac:dyDescent="0.25">
      <c r="B453">
        <v>0.3</v>
      </c>
    </row>
    <row r="454" spans="2:7" x14ac:dyDescent="0.25">
      <c r="B454">
        <v>0.3</v>
      </c>
      <c r="D454" s="13" t="s">
        <v>97</v>
      </c>
      <c r="E454" s="7" t="s">
        <v>249</v>
      </c>
    </row>
    <row r="455" spans="2:7" x14ac:dyDescent="0.25">
      <c r="B455">
        <v>0.3</v>
      </c>
      <c r="E455" t="s">
        <v>254</v>
      </c>
    </row>
    <row r="456" spans="2:7" x14ac:dyDescent="0.25">
      <c r="B456">
        <v>0.3</v>
      </c>
    </row>
    <row r="457" spans="2:7" x14ac:dyDescent="0.25">
      <c r="B457">
        <v>0.3</v>
      </c>
    </row>
    <row r="458" spans="2:7" x14ac:dyDescent="0.25">
      <c r="B458">
        <v>0.3</v>
      </c>
    </row>
    <row r="459" spans="2:7" x14ac:dyDescent="0.25">
      <c r="B459">
        <v>0.3</v>
      </c>
    </row>
    <row r="460" spans="2:7" x14ac:dyDescent="0.25">
      <c r="B460">
        <v>0.3</v>
      </c>
    </row>
    <row r="461" spans="2:7" x14ac:dyDescent="0.25">
      <c r="B461">
        <v>0.3</v>
      </c>
    </row>
    <row r="462" spans="2:7" x14ac:dyDescent="0.25">
      <c r="B462">
        <v>0.3</v>
      </c>
    </row>
    <row r="463" spans="2:7" x14ac:dyDescent="0.25">
      <c r="B463">
        <v>0.4</v>
      </c>
    </row>
    <row r="464" spans="2:7" x14ac:dyDescent="0.25">
      <c r="B464">
        <v>0.4</v>
      </c>
    </row>
    <row r="465" spans="2:2" x14ac:dyDescent="0.25">
      <c r="B465">
        <v>0.4</v>
      </c>
    </row>
    <row r="466" spans="2:2" x14ac:dyDescent="0.25">
      <c r="B466">
        <v>0.4</v>
      </c>
    </row>
    <row r="467" spans="2:2" x14ac:dyDescent="0.25">
      <c r="B467">
        <v>0.4</v>
      </c>
    </row>
    <row r="468" spans="2:2" x14ac:dyDescent="0.25">
      <c r="B468">
        <v>0.4</v>
      </c>
    </row>
    <row r="469" spans="2:2" x14ac:dyDescent="0.25">
      <c r="B469">
        <v>0.4</v>
      </c>
    </row>
    <row r="470" spans="2:2" x14ac:dyDescent="0.25">
      <c r="B470">
        <v>0.4</v>
      </c>
    </row>
    <row r="471" spans="2:2" x14ac:dyDescent="0.25">
      <c r="B471">
        <v>0.4</v>
      </c>
    </row>
    <row r="472" spans="2:2" x14ac:dyDescent="0.25">
      <c r="B472">
        <v>0.4</v>
      </c>
    </row>
    <row r="473" spans="2:2" x14ac:dyDescent="0.25">
      <c r="B473">
        <v>0.4</v>
      </c>
    </row>
    <row r="474" spans="2:2" x14ac:dyDescent="0.25">
      <c r="B474">
        <v>0.4</v>
      </c>
    </row>
    <row r="475" spans="2:2" x14ac:dyDescent="0.25">
      <c r="B475">
        <v>0.4</v>
      </c>
    </row>
    <row r="476" spans="2:2" x14ac:dyDescent="0.25">
      <c r="B476">
        <v>0.4</v>
      </c>
    </row>
    <row r="477" spans="2:2" x14ac:dyDescent="0.25">
      <c r="B477">
        <v>0.5</v>
      </c>
    </row>
    <row r="478" spans="2:2" x14ac:dyDescent="0.25">
      <c r="B478">
        <v>0.5</v>
      </c>
    </row>
    <row r="479" spans="2:2" x14ac:dyDescent="0.25">
      <c r="B479">
        <v>0.5</v>
      </c>
    </row>
    <row r="480" spans="2:2" x14ac:dyDescent="0.25">
      <c r="B480">
        <v>0.5</v>
      </c>
    </row>
    <row r="481" spans="2:2" x14ac:dyDescent="0.25">
      <c r="B481">
        <v>0.5</v>
      </c>
    </row>
    <row r="482" spans="2:2" x14ac:dyDescent="0.25">
      <c r="B482">
        <v>0.5</v>
      </c>
    </row>
    <row r="483" spans="2:2" x14ac:dyDescent="0.25">
      <c r="B483">
        <v>0.5</v>
      </c>
    </row>
    <row r="484" spans="2:2" x14ac:dyDescent="0.25">
      <c r="B484">
        <v>0.5</v>
      </c>
    </row>
    <row r="485" spans="2:2" x14ac:dyDescent="0.25">
      <c r="B485">
        <v>0.5</v>
      </c>
    </row>
    <row r="486" spans="2:2" x14ac:dyDescent="0.25">
      <c r="B486">
        <v>0.5</v>
      </c>
    </row>
    <row r="487" spans="2:2" x14ac:dyDescent="0.25">
      <c r="B487">
        <v>0.5</v>
      </c>
    </row>
    <row r="488" spans="2:2" x14ac:dyDescent="0.25">
      <c r="B488">
        <v>0.5</v>
      </c>
    </row>
    <row r="489" spans="2:2" x14ac:dyDescent="0.25">
      <c r="B489">
        <v>0.5</v>
      </c>
    </row>
    <row r="490" spans="2:2" x14ac:dyDescent="0.25">
      <c r="B490">
        <v>0.6</v>
      </c>
    </row>
    <row r="491" spans="2:2" x14ac:dyDescent="0.25">
      <c r="B491">
        <v>0.6</v>
      </c>
    </row>
    <row r="492" spans="2:2" x14ac:dyDescent="0.25">
      <c r="B492">
        <v>0.6</v>
      </c>
    </row>
    <row r="493" spans="2:2" x14ac:dyDescent="0.25">
      <c r="B493">
        <v>0.6</v>
      </c>
    </row>
    <row r="494" spans="2:2" x14ac:dyDescent="0.25">
      <c r="B494">
        <v>0.6</v>
      </c>
    </row>
    <row r="495" spans="2:2" x14ac:dyDescent="0.25">
      <c r="B495">
        <v>0.6</v>
      </c>
    </row>
    <row r="496" spans="2:2" x14ac:dyDescent="0.25">
      <c r="B496">
        <v>0.6</v>
      </c>
    </row>
    <row r="497" spans="2:2" x14ac:dyDescent="0.25">
      <c r="B497">
        <v>0.6</v>
      </c>
    </row>
    <row r="498" spans="2:2" x14ac:dyDescent="0.25">
      <c r="B498">
        <v>0.6</v>
      </c>
    </row>
    <row r="499" spans="2:2" x14ac:dyDescent="0.25">
      <c r="B499">
        <v>0.6</v>
      </c>
    </row>
    <row r="500" spans="2:2" x14ac:dyDescent="0.25">
      <c r="B500">
        <v>0.6</v>
      </c>
    </row>
    <row r="501" spans="2:2" x14ac:dyDescent="0.25">
      <c r="B501">
        <v>0.6</v>
      </c>
    </row>
    <row r="502" spans="2:2" x14ac:dyDescent="0.25">
      <c r="B502">
        <v>0.6</v>
      </c>
    </row>
    <row r="503" spans="2:2" x14ac:dyDescent="0.25">
      <c r="B503">
        <v>0.6</v>
      </c>
    </row>
    <row r="504" spans="2:2" x14ac:dyDescent="0.25">
      <c r="B504">
        <v>0.6</v>
      </c>
    </row>
    <row r="505" spans="2:2" x14ac:dyDescent="0.25">
      <c r="B505">
        <v>0.7</v>
      </c>
    </row>
    <row r="506" spans="2:2" x14ac:dyDescent="0.25">
      <c r="B506">
        <v>0.7</v>
      </c>
    </row>
    <row r="507" spans="2:2" x14ac:dyDescent="0.25">
      <c r="B507">
        <v>0.7</v>
      </c>
    </row>
    <row r="508" spans="2:2" x14ac:dyDescent="0.25">
      <c r="B508">
        <v>0.7</v>
      </c>
    </row>
    <row r="509" spans="2:2" x14ac:dyDescent="0.25">
      <c r="B509">
        <v>0.7</v>
      </c>
    </row>
    <row r="510" spans="2:2" x14ac:dyDescent="0.25">
      <c r="B510">
        <v>0.7</v>
      </c>
    </row>
    <row r="511" spans="2:2" x14ac:dyDescent="0.25">
      <c r="B511">
        <v>0.7</v>
      </c>
    </row>
    <row r="512" spans="2:2" x14ac:dyDescent="0.25">
      <c r="B512">
        <v>0.7</v>
      </c>
    </row>
    <row r="513" spans="2:2" x14ac:dyDescent="0.25">
      <c r="B513">
        <v>0.7</v>
      </c>
    </row>
    <row r="514" spans="2:2" x14ac:dyDescent="0.25">
      <c r="B514">
        <v>0.7</v>
      </c>
    </row>
    <row r="515" spans="2:2" x14ac:dyDescent="0.25">
      <c r="B515">
        <v>0.7</v>
      </c>
    </row>
    <row r="516" spans="2:2" x14ac:dyDescent="0.25">
      <c r="B516">
        <v>0.7</v>
      </c>
    </row>
    <row r="517" spans="2:2" x14ac:dyDescent="0.25">
      <c r="B517">
        <v>0.7</v>
      </c>
    </row>
    <row r="518" spans="2:2" x14ac:dyDescent="0.25">
      <c r="B518">
        <v>0.7</v>
      </c>
    </row>
    <row r="519" spans="2:2" x14ac:dyDescent="0.25">
      <c r="B519">
        <v>0.8</v>
      </c>
    </row>
    <row r="520" spans="2:2" x14ac:dyDescent="0.25">
      <c r="B520">
        <v>0.8</v>
      </c>
    </row>
    <row r="521" spans="2:2" x14ac:dyDescent="0.25">
      <c r="B521">
        <v>0.8</v>
      </c>
    </row>
    <row r="522" spans="2:2" x14ac:dyDescent="0.25">
      <c r="B522">
        <v>0.8</v>
      </c>
    </row>
    <row r="523" spans="2:2" x14ac:dyDescent="0.25">
      <c r="B523">
        <v>0.8</v>
      </c>
    </row>
    <row r="524" spans="2:2" x14ac:dyDescent="0.25">
      <c r="B524">
        <v>0.8</v>
      </c>
    </row>
    <row r="525" spans="2:2" x14ac:dyDescent="0.25">
      <c r="B525">
        <v>0.8</v>
      </c>
    </row>
    <row r="526" spans="2:2" x14ac:dyDescent="0.25">
      <c r="B526">
        <v>0.8</v>
      </c>
    </row>
    <row r="527" spans="2:2" x14ac:dyDescent="0.25">
      <c r="B527">
        <v>0.8</v>
      </c>
    </row>
    <row r="528" spans="2:2" x14ac:dyDescent="0.25">
      <c r="B528">
        <v>0.8</v>
      </c>
    </row>
    <row r="529" spans="2:2" x14ac:dyDescent="0.25">
      <c r="B529">
        <v>0.8</v>
      </c>
    </row>
    <row r="530" spans="2:2" x14ac:dyDescent="0.25">
      <c r="B530">
        <v>0.8</v>
      </c>
    </row>
    <row r="531" spans="2:2" x14ac:dyDescent="0.25">
      <c r="B531">
        <v>0.8</v>
      </c>
    </row>
    <row r="532" spans="2:2" x14ac:dyDescent="0.25">
      <c r="B532">
        <v>0.9</v>
      </c>
    </row>
    <row r="533" spans="2:2" x14ac:dyDescent="0.25">
      <c r="B533">
        <v>0.9</v>
      </c>
    </row>
    <row r="534" spans="2:2" x14ac:dyDescent="0.25">
      <c r="B534">
        <v>0.9</v>
      </c>
    </row>
    <row r="535" spans="2:2" x14ac:dyDescent="0.25">
      <c r="B535">
        <v>0.9</v>
      </c>
    </row>
    <row r="536" spans="2:2" x14ac:dyDescent="0.25">
      <c r="B536">
        <v>0.9</v>
      </c>
    </row>
    <row r="537" spans="2:2" x14ac:dyDescent="0.25">
      <c r="B537">
        <v>0.9</v>
      </c>
    </row>
    <row r="538" spans="2:2" x14ac:dyDescent="0.25">
      <c r="B538">
        <v>0.9</v>
      </c>
    </row>
    <row r="539" spans="2:2" x14ac:dyDescent="0.25">
      <c r="B539">
        <v>0.9</v>
      </c>
    </row>
    <row r="540" spans="2:2" x14ac:dyDescent="0.25">
      <c r="B540">
        <v>0.9</v>
      </c>
    </row>
    <row r="541" spans="2:2" x14ac:dyDescent="0.25">
      <c r="B541">
        <v>0.9</v>
      </c>
    </row>
    <row r="542" spans="2:2" x14ac:dyDescent="0.25">
      <c r="B542">
        <v>0.9</v>
      </c>
    </row>
    <row r="543" spans="2:2" x14ac:dyDescent="0.25">
      <c r="B543">
        <v>0.9</v>
      </c>
    </row>
    <row r="544" spans="2:2" x14ac:dyDescent="0.25">
      <c r="B544">
        <v>0.9</v>
      </c>
    </row>
    <row r="545" spans="2:2" x14ac:dyDescent="0.25">
      <c r="B545">
        <v>0.9</v>
      </c>
    </row>
    <row r="546" spans="2:2" x14ac:dyDescent="0.25">
      <c r="B546">
        <v>0.9</v>
      </c>
    </row>
    <row r="547" spans="2:2" x14ac:dyDescent="0.25">
      <c r="B547">
        <v>1</v>
      </c>
    </row>
    <row r="548" spans="2:2" x14ac:dyDescent="0.25">
      <c r="B548">
        <v>1</v>
      </c>
    </row>
    <row r="549" spans="2:2" x14ac:dyDescent="0.25">
      <c r="B549">
        <v>1</v>
      </c>
    </row>
    <row r="550" spans="2:2" x14ac:dyDescent="0.25">
      <c r="B550">
        <v>1</v>
      </c>
    </row>
    <row r="551" spans="2:2" x14ac:dyDescent="0.25">
      <c r="B551">
        <v>1</v>
      </c>
    </row>
    <row r="552" spans="2:2" x14ac:dyDescent="0.25">
      <c r="B552">
        <v>1</v>
      </c>
    </row>
    <row r="553" spans="2:2" x14ac:dyDescent="0.25">
      <c r="B553">
        <v>1</v>
      </c>
    </row>
    <row r="554" spans="2:2" x14ac:dyDescent="0.25">
      <c r="B554">
        <v>1</v>
      </c>
    </row>
    <row r="555" spans="2:2" x14ac:dyDescent="0.25">
      <c r="B555">
        <v>1</v>
      </c>
    </row>
    <row r="556" spans="2:2" x14ac:dyDescent="0.25">
      <c r="B556">
        <v>1.1000000000000001</v>
      </c>
    </row>
    <row r="557" spans="2:2" x14ac:dyDescent="0.25">
      <c r="B557">
        <v>1.1000000000000001</v>
      </c>
    </row>
    <row r="558" spans="2:2" x14ac:dyDescent="0.25">
      <c r="B558">
        <v>1.1000000000000001</v>
      </c>
    </row>
    <row r="559" spans="2:2" x14ac:dyDescent="0.25">
      <c r="B559">
        <v>1.1000000000000001</v>
      </c>
    </row>
    <row r="560" spans="2:2" x14ac:dyDescent="0.25">
      <c r="B560">
        <v>1.1000000000000001</v>
      </c>
    </row>
    <row r="561" spans="2:2" x14ac:dyDescent="0.25">
      <c r="B561">
        <v>1.1000000000000001</v>
      </c>
    </row>
    <row r="562" spans="2:2" x14ac:dyDescent="0.25">
      <c r="B562">
        <v>1.2</v>
      </c>
    </row>
    <row r="563" spans="2:2" x14ac:dyDescent="0.25">
      <c r="B563">
        <v>1.2</v>
      </c>
    </row>
    <row r="564" spans="2:2" x14ac:dyDescent="0.25">
      <c r="B564">
        <v>1.3</v>
      </c>
    </row>
    <row r="565" spans="2:2" x14ac:dyDescent="0.25">
      <c r="B565">
        <v>1.4</v>
      </c>
    </row>
    <row r="566" spans="2:2" x14ac:dyDescent="0.25">
      <c r="B566">
        <v>1.5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A2A35-40E9-42DE-9C8E-7BD306EA9BAE}">
  <dimension ref="A2:J74"/>
  <sheetViews>
    <sheetView workbookViewId="0">
      <selection activeCell="F52" sqref="F52"/>
    </sheetView>
  </sheetViews>
  <sheetFormatPr defaultRowHeight="15" x14ac:dyDescent="0.25"/>
  <sheetData>
    <row r="2" spans="1:10" x14ac:dyDescent="0.25">
      <c r="A2" t="s">
        <v>2</v>
      </c>
    </row>
    <row r="4" spans="1:10" x14ac:dyDescent="0.25">
      <c r="B4" t="s">
        <v>255</v>
      </c>
      <c r="C4" t="s">
        <v>256</v>
      </c>
    </row>
    <row r="5" spans="1:10" x14ac:dyDescent="0.25">
      <c r="B5">
        <v>10</v>
      </c>
      <c r="C5">
        <v>50</v>
      </c>
      <c r="F5" s="13" t="s">
        <v>95</v>
      </c>
      <c r="G5" t="s">
        <v>257</v>
      </c>
      <c r="J5">
        <f>CORREL(B5:B16,C5:C16)</f>
        <v>0.99921031003664817</v>
      </c>
    </row>
    <row r="6" spans="1:10" x14ac:dyDescent="0.25">
      <c r="B6">
        <v>12</v>
      </c>
      <c r="C6">
        <v>55</v>
      </c>
    </row>
    <row r="7" spans="1:10" x14ac:dyDescent="0.25">
      <c r="B7">
        <v>15</v>
      </c>
      <c r="C7">
        <v>60</v>
      </c>
      <c r="G7" t="s">
        <v>258</v>
      </c>
    </row>
    <row r="8" spans="1:10" x14ac:dyDescent="0.25">
      <c r="B8">
        <v>18</v>
      </c>
      <c r="C8">
        <v>65</v>
      </c>
      <c r="G8" t="s">
        <v>259</v>
      </c>
    </row>
    <row r="9" spans="1:10" x14ac:dyDescent="0.25">
      <c r="B9">
        <v>20</v>
      </c>
      <c r="C9">
        <v>70</v>
      </c>
      <c r="G9" t="s">
        <v>260</v>
      </c>
    </row>
    <row r="10" spans="1:10" x14ac:dyDescent="0.25">
      <c r="B10">
        <v>22</v>
      </c>
      <c r="C10">
        <v>75</v>
      </c>
      <c r="G10" t="s">
        <v>261</v>
      </c>
    </row>
    <row r="11" spans="1:10" x14ac:dyDescent="0.25">
      <c r="B11">
        <v>25</v>
      </c>
      <c r="C11">
        <v>80</v>
      </c>
    </row>
    <row r="12" spans="1:10" x14ac:dyDescent="0.25">
      <c r="B12">
        <v>28</v>
      </c>
      <c r="C12">
        <v>85</v>
      </c>
    </row>
    <row r="13" spans="1:10" x14ac:dyDescent="0.25">
      <c r="B13">
        <v>30</v>
      </c>
      <c r="C13">
        <v>90</v>
      </c>
    </row>
    <row r="14" spans="1:10" x14ac:dyDescent="0.25">
      <c r="B14">
        <v>32</v>
      </c>
      <c r="C14">
        <v>95</v>
      </c>
    </row>
    <row r="15" spans="1:10" x14ac:dyDescent="0.25">
      <c r="B15">
        <v>35</v>
      </c>
      <c r="C15">
        <v>100</v>
      </c>
    </row>
    <row r="16" spans="1:10" x14ac:dyDescent="0.25">
      <c r="B16">
        <v>38</v>
      </c>
      <c r="C16">
        <v>105</v>
      </c>
    </row>
    <row r="19" spans="1:9" x14ac:dyDescent="0.25">
      <c r="A19" t="s">
        <v>3</v>
      </c>
    </row>
    <row r="20" spans="1:9" x14ac:dyDescent="0.25">
      <c r="B20" t="s">
        <v>262</v>
      </c>
      <c r="C20" t="s">
        <v>263</v>
      </c>
    </row>
    <row r="21" spans="1:9" x14ac:dyDescent="0.25">
      <c r="B21">
        <v>45</v>
      </c>
      <c r="C21">
        <v>52</v>
      </c>
    </row>
    <row r="22" spans="1:9" x14ac:dyDescent="0.25">
      <c r="B22">
        <v>47</v>
      </c>
      <c r="C22">
        <v>54</v>
      </c>
      <c r="F22" s="13" t="s">
        <v>95</v>
      </c>
      <c r="G22" t="s">
        <v>264</v>
      </c>
      <c r="I22">
        <f>_xlfn.COVARIANCE.S(B21:B40,C21:C40)</f>
        <v>97.526315789473685</v>
      </c>
    </row>
    <row r="23" spans="1:9" x14ac:dyDescent="0.25">
      <c r="B23">
        <v>48</v>
      </c>
      <c r="C23">
        <v>55</v>
      </c>
    </row>
    <row r="24" spans="1:9" x14ac:dyDescent="0.25">
      <c r="B24">
        <v>50</v>
      </c>
      <c r="C24">
        <v>57</v>
      </c>
      <c r="G24" t="s">
        <v>265</v>
      </c>
    </row>
    <row r="25" spans="1:9" x14ac:dyDescent="0.25">
      <c r="B25">
        <v>52</v>
      </c>
      <c r="C25">
        <v>59</v>
      </c>
      <c r="G25" t="s">
        <v>266</v>
      </c>
    </row>
    <row r="26" spans="1:9" x14ac:dyDescent="0.25">
      <c r="B26">
        <v>53</v>
      </c>
      <c r="C26">
        <v>60</v>
      </c>
      <c r="G26" t="s">
        <v>267</v>
      </c>
    </row>
    <row r="27" spans="1:9" x14ac:dyDescent="0.25">
      <c r="B27">
        <v>55</v>
      </c>
      <c r="C27">
        <v>61</v>
      </c>
    </row>
    <row r="28" spans="1:9" x14ac:dyDescent="0.25">
      <c r="B28">
        <v>56</v>
      </c>
      <c r="C28">
        <v>62</v>
      </c>
    </row>
    <row r="29" spans="1:9" x14ac:dyDescent="0.25">
      <c r="B29">
        <v>58</v>
      </c>
      <c r="C29">
        <v>64</v>
      </c>
    </row>
    <row r="30" spans="1:9" x14ac:dyDescent="0.25">
      <c r="B30">
        <v>60</v>
      </c>
      <c r="C30">
        <v>66</v>
      </c>
    </row>
    <row r="31" spans="1:9" x14ac:dyDescent="0.25">
      <c r="B31">
        <v>62</v>
      </c>
      <c r="C31">
        <v>67</v>
      </c>
    </row>
    <row r="32" spans="1:9" x14ac:dyDescent="0.25">
      <c r="B32">
        <v>64</v>
      </c>
      <c r="C32">
        <v>69</v>
      </c>
    </row>
    <row r="33" spans="1:9" x14ac:dyDescent="0.25">
      <c r="B33">
        <v>65</v>
      </c>
      <c r="C33">
        <v>71</v>
      </c>
    </row>
    <row r="34" spans="1:9" x14ac:dyDescent="0.25">
      <c r="B34">
        <v>67</v>
      </c>
      <c r="C34">
        <v>73</v>
      </c>
    </row>
    <row r="35" spans="1:9" x14ac:dyDescent="0.25">
      <c r="B35">
        <v>69</v>
      </c>
      <c r="C35">
        <v>74</v>
      </c>
    </row>
    <row r="36" spans="1:9" x14ac:dyDescent="0.25">
      <c r="B36">
        <v>70</v>
      </c>
      <c r="C36">
        <v>76</v>
      </c>
    </row>
    <row r="37" spans="1:9" x14ac:dyDescent="0.25">
      <c r="B37">
        <v>72</v>
      </c>
      <c r="C37">
        <v>78</v>
      </c>
    </row>
    <row r="38" spans="1:9" x14ac:dyDescent="0.25">
      <c r="B38">
        <v>74</v>
      </c>
      <c r="C38">
        <v>80</v>
      </c>
    </row>
    <row r="39" spans="1:9" x14ac:dyDescent="0.25">
      <c r="B39">
        <v>76</v>
      </c>
      <c r="C39">
        <v>82</v>
      </c>
    </row>
    <row r="40" spans="1:9" x14ac:dyDescent="0.25">
      <c r="B40">
        <v>77</v>
      </c>
      <c r="C40">
        <v>83</v>
      </c>
    </row>
    <row r="43" spans="1:9" x14ac:dyDescent="0.25">
      <c r="A43" t="s">
        <v>6</v>
      </c>
    </row>
    <row r="44" spans="1:9" x14ac:dyDescent="0.25">
      <c r="B44" t="s">
        <v>268</v>
      </c>
      <c r="C44" t="s">
        <v>269</v>
      </c>
    </row>
    <row r="45" spans="1:9" x14ac:dyDescent="0.25">
      <c r="B45">
        <v>10</v>
      </c>
      <c r="C45">
        <v>60</v>
      </c>
      <c r="E45" s="13" t="s">
        <v>95</v>
      </c>
      <c r="F45" t="s">
        <v>270</v>
      </c>
      <c r="I45">
        <f>CORREL(B45:B74,C45:C74)</f>
        <v>0.97729508301867352</v>
      </c>
    </row>
    <row r="46" spans="1:9" x14ac:dyDescent="0.25">
      <c r="B46">
        <v>12</v>
      </c>
      <c r="C46">
        <v>65</v>
      </c>
    </row>
    <row r="47" spans="1:9" x14ac:dyDescent="0.25">
      <c r="B47">
        <v>15</v>
      </c>
      <c r="C47">
        <v>70</v>
      </c>
      <c r="F47" t="s">
        <v>271</v>
      </c>
    </row>
    <row r="48" spans="1:9" x14ac:dyDescent="0.25">
      <c r="B48">
        <v>18</v>
      </c>
      <c r="C48">
        <v>75</v>
      </c>
      <c r="F48" t="s">
        <v>272</v>
      </c>
    </row>
    <row r="49" spans="2:6" x14ac:dyDescent="0.25">
      <c r="B49">
        <v>20</v>
      </c>
      <c r="C49">
        <v>80</v>
      </c>
      <c r="F49" t="s">
        <v>273</v>
      </c>
    </row>
    <row r="50" spans="2:6" x14ac:dyDescent="0.25">
      <c r="B50">
        <v>22</v>
      </c>
      <c r="C50">
        <v>82</v>
      </c>
    </row>
    <row r="51" spans="2:6" x14ac:dyDescent="0.25">
      <c r="B51">
        <v>25</v>
      </c>
      <c r="C51">
        <v>85</v>
      </c>
      <c r="F51" s="7" t="s">
        <v>274</v>
      </c>
    </row>
    <row r="52" spans="2:6" x14ac:dyDescent="0.25">
      <c r="B52">
        <v>28</v>
      </c>
      <c r="C52">
        <v>88</v>
      </c>
    </row>
    <row r="53" spans="2:6" x14ac:dyDescent="0.25">
      <c r="B53">
        <v>30</v>
      </c>
      <c r="C53">
        <v>90</v>
      </c>
    </row>
    <row r="54" spans="2:6" x14ac:dyDescent="0.25">
      <c r="B54">
        <v>32</v>
      </c>
      <c r="C54">
        <v>92</v>
      </c>
    </row>
    <row r="55" spans="2:6" x14ac:dyDescent="0.25">
      <c r="B55">
        <v>35</v>
      </c>
      <c r="C55">
        <v>93</v>
      </c>
    </row>
    <row r="56" spans="2:6" x14ac:dyDescent="0.25">
      <c r="B56">
        <v>38</v>
      </c>
      <c r="C56">
        <v>95</v>
      </c>
    </row>
    <row r="57" spans="2:6" x14ac:dyDescent="0.25">
      <c r="B57">
        <v>40</v>
      </c>
      <c r="C57">
        <v>96</v>
      </c>
    </row>
    <row r="58" spans="2:6" x14ac:dyDescent="0.25">
      <c r="B58">
        <v>42</v>
      </c>
      <c r="C58">
        <v>97</v>
      </c>
    </row>
    <row r="59" spans="2:6" x14ac:dyDescent="0.25">
      <c r="B59">
        <v>45</v>
      </c>
      <c r="C59">
        <v>98</v>
      </c>
    </row>
    <row r="60" spans="2:6" x14ac:dyDescent="0.25">
      <c r="B60">
        <v>48</v>
      </c>
      <c r="C60">
        <v>99</v>
      </c>
    </row>
    <row r="61" spans="2:6" x14ac:dyDescent="0.25">
      <c r="B61">
        <v>50</v>
      </c>
      <c r="C61">
        <v>100</v>
      </c>
    </row>
    <row r="62" spans="2:6" x14ac:dyDescent="0.25">
      <c r="B62">
        <v>52</v>
      </c>
      <c r="C62">
        <v>102</v>
      </c>
    </row>
    <row r="63" spans="2:6" x14ac:dyDescent="0.25">
      <c r="B63">
        <v>55</v>
      </c>
      <c r="C63">
        <v>105</v>
      </c>
    </row>
    <row r="64" spans="2:6" x14ac:dyDescent="0.25">
      <c r="B64">
        <v>58</v>
      </c>
      <c r="C64">
        <v>106</v>
      </c>
    </row>
    <row r="65" spans="2:3" x14ac:dyDescent="0.25">
      <c r="B65">
        <v>60</v>
      </c>
      <c r="C65">
        <v>107</v>
      </c>
    </row>
    <row r="66" spans="2:3" x14ac:dyDescent="0.25">
      <c r="B66">
        <v>62</v>
      </c>
      <c r="C66">
        <v>108</v>
      </c>
    </row>
    <row r="67" spans="2:3" x14ac:dyDescent="0.25">
      <c r="B67">
        <v>65</v>
      </c>
      <c r="C67">
        <v>110</v>
      </c>
    </row>
    <row r="68" spans="2:3" x14ac:dyDescent="0.25">
      <c r="B68">
        <v>68</v>
      </c>
      <c r="C68">
        <v>112</v>
      </c>
    </row>
    <row r="69" spans="2:3" x14ac:dyDescent="0.25">
      <c r="B69">
        <v>70</v>
      </c>
      <c r="C69">
        <v>114</v>
      </c>
    </row>
    <row r="70" spans="2:3" x14ac:dyDescent="0.25">
      <c r="B70">
        <v>72</v>
      </c>
      <c r="C70">
        <v>115</v>
      </c>
    </row>
    <row r="71" spans="2:3" x14ac:dyDescent="0.25">
      <c r="B71">
        <v>75</v>
      </c>
      <c r="C71">
        <v>116</v>
      </c>
    </row>
    <row r="72" spans="2:3" x14ac:dyDescent="0.25">
      <c r="B72">
        <v>78</v>
      </c>
      <c r="C72">
        <v>118</v>
      </c>
    </row>
    <row r="73" spans="2:3" x14ac:dyDescent="0.25">
      <c r="B73">
        <v>80</v>
      </c>
      <c r="C73">
        <v>120</v>
      </c>
    </row>
    <row r="74" spans="2:3" x14ac:dyDescent="0.25">
      <c r="B74">
        <v>82</v>
      </c>
      <c r="C74">
        <v>122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D7DBE-C5A5-46A1-8DC7-3AA0BEE7B4CE}">
  <dimension ref="A1:G79"/>
  <sheetViews>
    <sheetView workbookViewId="0">
      <selection activeCell="A82" sqref="A82"/>
    </sheetView>
  </sheetViews>
  <sheetFormatPr defaultRowHeight="15" x14ac:dyDescent="0.25"/>
  <cols>
    <col min="5" max="5" width="12" bestFit="1" customWidth="1"/>
  </cols>
  <sheetData>
    <row r="1" spans="1:5" ht="21" x14ac:dyDescent="0.35">
      <c r="A1" s="21" t="s">
        <v>298</v>
      </c>
    </row>
    <row r="2" spans="1:5" x14ac:dyDescent="0.25">
      <c r="A2" t="s">
        <v>2</v>
      </c>
      <c r="B2" s="7" t="s">
        <v>275</v>
      </c>
    </row>
    <row r="4" spans="1:5" x14ac:dyDescent="0.25">
      <c r="B4" t="s">
        <v>276</v>
      </c>
      <c r="E4">
        <f>_xlfn.BINOM.DIST(5,100,1/6,FALSE)</f>
        <v>2.9090311057530159E-4</v>
      </c>
    </row>
    <row r="5" spans="1:5" x14ac:dyDescent="0.25">
      <c r="B5" t="s">
        <v>277</v>
      </c>
    </row>
    <row r="6" spans="1:5" x14ac:dyDescent="0.25">
      <c r="B6" t="s">
        <v>278</v>
      </c>
    </row>
    <row r="9" spans="1:5" x14ac:dyDescent="0.25">
      <c r="A9" t="s">
        <v>3</v>
      </c>
      <c r="B9" s="7" t="s">
        <v>279</v>
      </c>
    </row>
    <row r="11" spans="1:5" x14ac:dyDescent="0.25">
      <c r="B11" t="s">
        <v>280</v>
      </c>
      <c r="E11">
        <f>_xlfn.HYPGEOM.DIST(2,5,13,52,FALSE)</f>
        <v>0.27427971188475386</v>
      </c>
    </row>
    <row r="12" spans="1:5" x14ac:dyDescent="0.25">
      <c r="B12" t="s">
        <v>281</v>
      </c>
    </row>
    <row r="13" spans="1:5" x14ac:dyDescent="0.25">
      <c r="B13" t="s">
        <v>282</v>
      </c>
    </row>
    <row r="16" spans="1:5" x14ac:dyDescent="0.25">
      <c r="A16" t="s">
        <v>6</v>
      </c>
      <c r="B16" s="7" t="s">
        <v>283</v>
      </c>
    </row>
    <row r="18" spans="1:5" x14ac:dyDescent="0.25">
      <c r="B18" t="s">
        <v>284</v>
      </c>
      <c r="D18" t="s">
        <v>286</v>
      </c>
      <c r="E18">
        <f>_xlfn.BINOM.DIST(8,10,0.25,FALSE)</f>
        <v>3.862380981445312E-4</v>
      </c>
    </row>
    <row r="19" spans="1:5" x14ac:dyDescent="0.25">
      <c r="B19" t="s">
        <v>285</v>
      </c>
      <c r="D19" t="s">
        <v>287</v>
      </c>
      <c r="E19">
        <f>_xlfn.BINOM.DIST(9,10,0.25,FALSE)</f>
        <v>2.861022949218752E-5</v>
      </c>
    </row>
    <row r="20" spans="1:5" x14ac:dyDescent="0.25">
      <c r="D20" t="s">
        <v>288</v>
      </c>
      <c r="E20">
        <f>_xlfn.BINOM.DIST(10,10,0.25,FALSE)</f>
        <v>9.5367431640625E-7</v>
      </c>
    </row>
    <row r="21" spans="1:5" x14ac:dyDescent="0.25">
      <c r="D21" t="s">
        <v>289</v>
      </c>
      <c r="E21">
        <f>SUM(E18:E20)</f>
        <v>4.1580200195312495E-4</v>
      </c>
    </row>
    <row r="24" spans="1:5" x14ac:dyDescent="0.25">
      <c r="A24" t="s">
        <v>14</v>
      </c>
      <c r="B24" s="7" t="s">
        <v>290</v>
      </c>
    </row>
    <row r="26" spans="1:5" x14ac:dyDescent="0.25">
      <c r="B26" t="s">
        <v>291</v>
      </c>
      <c r="E26">
        <f>_xlfn.HYPGEOM.DIST(3,3,20,60,FALSE)</f>
        <v>3.3313851548801864E-2</v>
      </c>
    </row>
    <row r="27" spans="1:5" x14ac:dyDescent="0.25">
      <c r="B27" t="s">
        <v>292</v>
      </c>
    </row>
    <row r="28" spans="1:5" x14ac:dyDescent="0.25">
      <c r="B28" t="s">
        <v>293</v>
      </c>
    </row>
    <row r="31" spans="1:5" x14ac:dyDescent="0.25">
      <c r="A31" t="s">
        <v>294</v>
      </c>
      <c r="B31" s="7" t="s">
        <v>295</v>
      </c>
    </row>
    <row r="33" spans="1:6" x14ac:dyDescent="0.25">
      <c r="B33" t="s">
        <v>284</v>
      </c>
      <c r="E33">
        <f>_xlfn.BINOM.DIST(3,10,0.3,FALSE)</f>
        <v>0.26682793200000005</v>
      </c>
    </row>
    <row r="34" spans="1:6" x14ac:dyDescent="0.25">
      <c r="B34" t="s">
        <v>293</v>
      </c>
    </row>
    <row r="35" spans="1:6" x14ac:dyDescent="0.25">
      <c r="B35" t="s">
        <v>296</v>
      </c>
    </row>
    <row r="38" spans="1:6" ht="21" x14ac:dyDescent="0.35">
      <c r="A38" s="21" t="s">
        <v>297</v>
      </c>
    </row>
    <row r="40" spans="1:6" x14ac:dyDescent="0.25">
      <c r="A40" t="s">
        <v>2</v>
      </c>
      <c r="B40" s="7" t="s">
        <v>299</v>
      </c>
    </row>
    <row r="42" spans="1:6" x14ac:dyDescent="0.25">
      <c r="B42" t="s">
        <v>109</v>
      </c>
    </row>
    <row r="43" spans="1:6" x14ac:dyDescent="0.25">
      <c r="B43" s="22" t="s">
        <v>300</v>
      </c>
      <c r="F43">
        <f>1-_xlfn.NORM.DIST(180,165,10,TRUE)</f>
        <v>6.6807201268858085E-2</v>
      </c>
    </row>
    <row r="44" spans="1:6" x14ac:dyDescent="0.25">
      <c r="B44" s="22" t="s">
        <v>301</v>
      </c>
    </row>
    <row r="45" spans="1:6" x14ac:dyDescent="0.25">
      <c r="B45" s="22" t="s">
        <v>302</v>
      </c>
    </row>
    <row r="46" spans="1:6" x14ac:dyDescent="0.25">
      <c r="B46" s="22" t="s">
        <v>306</v>
      </c>
    </row>
    <row r="48" spans="1:6" x14ac:dyDescent="0.25">
      <c r="A48" t="s">
        <v>3</v>
      </c>
      <c r="B48" s="7" t="s">
        <v>303</v>
      </c>
    </row>
    <row r="50" spans="1:7" x14ac:dyDescent="0.25">
      <c r="B50" t="s">
        <v>109</v>
      </c>
    </row>
    <row r="51" spans="1:7" x14ac:dyDescent="0.25">
      <c r="B51" s="22" t="s">
        <v>304</v>
      </c>
      <c r="F51">
        <f>_xlfn.EXPON.DIST(3,1/5,TRUE)</f>
        <v>0.45118836390597356</v>
      </c>
    </row>
    <row r="52" spans="1:7" x14ac:dyDescent="0.25">
      <c r="B52" s="22" t="s">
        <v>305</v>
      </c>
    </row>
    <row r="53" spans="1:7" x14ac:dyDescent="0.25">
      <c r="B53" t="s">
        <v>307</v>
      </c>
    </row>
    <row r="56" spans="1:7" x14ac:dyDescent="0.25">
      <c r="A56" t="s">
        <v>6</v>
      </c>
      <c r="B56" s="7" t="s">
        <v>308</v>
      </c>
    </row>
    <row r="58" spans="1:7" x14ac:dyDescent="0.25">
      <c r="B58" t="s">
        <v>109</v>
      </c>
    </row>
    <row r="59" spans="1:7" x14ac:dyDescent="0.25">
      <c r="B59" s="22" t="s">
        <v>309</v>
      </c>
      <c r="G59">
        <f>_xlfn.NORM.DIST(1100,1000,100,TRUE)-_xlfn.NORM.DIST(900,1000,100,TRUE)</f>
        <v>0.68268949213708607</v>
      </c>
    </row>
    <row r="60" spans="1:7" x14ac:dyDescent="0.25">
      <c r="B60" s="22" t="s">
        <v>310</v>
      </c>
    </row>
    <row r="61" spans="1:7" x14ac:dyDescent="0.25">
      <c r="B61" s="22" t="s">
        <v>311</v>
      </c>
    </row>
    <row r="62" spans="1:7" x14ac:dyDescent="0.25">
      <c r="B62" s="22" t="s">
        <v>312</v>
      </c>
    </row>
    <row r="63" spans="1:7" x14ac:dyDescent="0.25">
      <c r="B63" s="22" t="s">
        <v>313</v>
      </c>
    </row>
    <row r="66" spans="1:7" x14ac:dyDescent="0.25">
      <c r="A66" t="s">
        <v>314</v>
      </c>
      <c r="B66" s="7" t="s">
        <v>315</v>
      </c>
    </row>
    <row r="68" spans="1:7" x14ac:dyDescent="0.25">
      <c r="B68" t="s">
        <v>109</v>
      </c>
    </row>
    <row r="69" spans="1:7" x14ac:dyDescent="0.25">
      <c r="B69" s="22" t="s">
        <v>316</v>
      </c>
      <c r="G69">
        <f>(170 - 150)/(200 - 100)</f>
        <v>0.2</v>
      </c>
    </row>
    <row r="70" spans="1:7" x14ac:dyDescent="0.25">
      <c r="B70" s="22" t="s">
        <v>317</v>
      </c>
    </row>
    <row r="71" spans="1:7" x14ac:dyDescent="0.25">
      <c r="B71" t="s">
        <v>318</v>
      </c>
    </row>
    <row r="74" spans="1:7" x14ac:dyDescent="0.25">
      <c r="A74" t="s">
        <v>37</v>
      </c>
      <c r="B74" s="7" t="s">
        <v>319</v>
      </c>
    </row>
    <row r="76" spans="1:7" x14ac:dyDescent="0.25">
      <c r="B76" t="s">
        <v>320</v>
      </c>
    </row>
    <row r="77" spans="1:7" x14ac:dyDescent="0.25">
      <c r="B77" s="22" t="s">
        <v>321</v>
      </c>
      <c r="F77">
        <f>_xlfn.EXPON.DIST(15,1/20,TRUE)</f>
        <v>0.52763344725898531</v>
      </c>
    </row>
    <row r="78" spans="1:7" x14ac:dyDescent="0.25">
      <c r="B78" s="22" t="s">
        <v>322</v>
      </c>
    </row>
    <row r="79" spans="1:7" x14ac:dyDescent="0.25">
      <c r="B79" t="s">
        <v>323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FC087-BFF2-4C23-9660-1663B6F53F6C}">
  <dimension ref="A1:G61"/>
  <sheetViews>
    <sheetView workbookViewId="0">
      <selection activeCell="C62" sqref="C62"/>
    </sheetView>
  </sheetViews>
  <sheetFormatPr defaultRowHeight="15" x14ac:dyDescent="0.25"/>
  <sheetData>
    <row r="1" spans="1:7" x14ac:dyDescent="0.25">
      <c r="A1" s="15" t="s">
        <v>324</v>
      </c>
    </row>
    <row r="3" spans="1:7" x14ac:dyDescent="0.25">
      <c r="A3" t="s">
        <v>2</v>
      </c>
      <c r="B3" s="7" t="s">
        <v>325</v>
      </c>
    </row>
    <row r="5" spans="1:7" x14ac:dyDescent="0.25">
      <c r="B5" t="s">
        <v>109</v>
      </c>
    </row>
    <row r="6" spans="1:7" x14ac:dyDescent="0.25">
      <c r="B6" s="22" t="s">
        <v>326</v>
      </c>
      <c r="G6">
        <f>_xlfn.POISSON.DIST(3,2,FALSE)</f>
        <v>0.18044704431548364</v>
      </c>
    </row>
    <row r="7" spans="1:7" x14ac:dyDescent="0.25">
      <c r="B7" s="22" t="s">
        <v>327</v>
      </c>
    </row>
    <row r="8" spans="1:7" x14ac:dyDescent="0.25">
      <c r="B8" t="s">
        <v>328</v>
      </c>
    </row>
    <row r="11" spans="1:7" x14ac:dyDescent="0.25">
      <c r="A11" t="s">
        <v>3</v>
      </c>
      <c r="B11" s="7" t="s">
        <v>329</v>
      </c>
    </row>
    <row r="13" spans="1:7" x14ac:dyDescent="0.25">
      <c r="B13" t="s">
        <v>109</v>
      </c>
    </row>
    <row r="14" spans="1:7" x14ac:dyDescent="0.25">
      <c r="B14" s="22" t="s">
        <v>330</v>
      </c>
      <c r="G14">
        <f>_xlfn.BINOM.DIST(3,10,0.3,FALSE)</f>
        <v>0.26682793200000005</v>
      </c>
    </row>
    <row r="15" spans="1:7" x14ac:dyDescent="0.25">
      <c r="B15" s="22" t="s">
        <v>331</v>
      </c>
    </row>
    <row r="16" spans="1:7" x14ac:dyDescent="0.25">
      <c r="B16" s="22" t="s">
        <v>332</v>
      </c>
    </row>
    <row r="17" spans="1:3" x14ac:dyDescent="0.25">
      <c r="B17" s="22" t="s">
        <v>333</v>
      </c>
    </row>
    <row r="20" spans="1:3" x14ac:dyDescent="0.25">
      <c r="A20" t="s">
        <v>6</v>
      </c>
      <c r="B20" s="7" t="s">
        <v>334</v>
      </c>
    </row>
    <row r="22" spans="1:3" x14ac:dyDescent="0.25">
      <c r="B22" t="s">
        <v>109</v>
      </c>
    </row>
    <row r="23" spans="1:3" x14ac:dyDescent="0.25">
      <c r="B23" s="22" t="s">
        <v>335</v>
      </c>
    </row>
    <row r="24" spans="1:3" x14ac:dyDescent="0.25">
      <c r="B24" t="s">
        <v>336</v>
      </c>
    </row>
    <row r="25" spans="1:3" x14ac:dyDescent="0.25">
      <c r="B25" t="s">
        <v>337</v>
      </c>
    </row>
    <row r="26" spans="1:3" x14ac:dyDescent="0.25">
      <c r="B26" t="s">
        <v>338</v>
      </c>
    </row>
    <row r="27" spans="1:3" x14ac:dyDescent="0.25">
      <c r="B27" t="s">
        <v>339</v>
      </c>
    </row>
    <row r="29" spans="1:3" x14ac:dyDescent="0.25">
      <c r="C29">
        <f>1 - (1 -1/6)^3</f>
        <v>0.42129629629629617</v>
      </c>
    </row>
    <row r="31" spans="1:3" x14ac:dyDescent="0.25">
      <c r="B31" t="s">
        <v>340</v>
      </c>
    </row>
    <row r="34" spans="1:3" ht="18.75" x14ac:dyDescent="0.3">
      <c r="A34" s="23" t="s">
        <v>341</v>
      </c>
    </row>
    <row r="37" spans="1:3" x14ac:dyDescent="0.25">
      <c r="A37" t="s">
        <v>2</v>
      </c>
    </row>
    <row r="38" spans="1:3" x14ac:dyDescent="0.25">
      <c r="B38" t="s">
        <v>109</v>
      </c>
    </row>
    <row r="39" spans="1:3" x14ac:dyDescent="0.25">
      <c r="B39" s="22" t="s">
        <v>342</v>
      </c>
    </row>
    <row r="40" spans="1:3" x14ac:dyDescent="0.25">
      <c r="B40" s="22" t="s">
        <v>343</v>
      </c>
    </row>
    <row r="41" spans="1:3" x14ac:dyDescent="0.25">
      <c r="B41" s="22" t="s">
        <v>344</v>
      </c>
    </row>
    <row r="42" spans="1:3" x14ac:dyDescent="0.25">
      <c r="B42" s="22" t="s">
        <v>345</v>
      </c>
    </row>
    <row r="44" spans="1:3" x14ac:dyDescent="0.25">
      <c r="B44" s="22" t="s">
        <v>346</v>
      </c>
    </row>
    <row r="45" spans="1:3" x14ac:dyDescent="0.25">
      <c r="B45" s="7" t="s">
        <v>347</v>
      </c>
    </row>
    <row r="47" spans="1:3" x14ac:dyDescent="0.25">
      <c r="C47">
        <f>_xlfn.NORM.DIST(160,150,10,TRUE) - _xlfn.NORM.DIST(140,150,10,TRUE)</f>
        <v>0.68268949213708607</v>
      </c>
    </row>
    <row r="49" spans="1:3" x14ac:dyDescent="0.25">
      <c r="B49" t="s">
        <v>348</v>
      </c>
    </row>
    <row r="53" spans="1:3" x14ac:dyDescent="0.25">
      <c r="A53" t="s">
        <v>3</v>
      </c>
    </row>
    <row r="54" spans="1:3" x14ac:dyDescent="0.25">
      <c r="B54" t="s">
        <v>109</v>
      </c>
    </row>
    <row r="55" spans="1:3" x14ac:dyDescent="0.25">
      <c r="B55" s="22" t="s">
        <v>309</v>
      </c>
    </row>
    <row r="56" spans="1:3" x14ac:dyDescent="0.25">
      <c r="B56" s="22" t="s">
        <v>349</v>
      </c>
    </row>
    <row r="58" spans="1:3" x14ac:dyDescent="0.25">
      <c r="B58" t="s">
        <v>350</v>
      </c>
    </row>
    <row r="59" spans="1:3" x14ac:dyDescent="0.25">
      <c r="B59" s="7" t="s">
        <v>351</v>
      </c>
    </row>
    <row r="61" spans="1:3" x14ac:dyDescent="0.25">
      <c r="C61">
        <f>1-_xlfn.EXPON.DIST(900,1/1000,TRUE)</f>
        <v>0.40656965974059911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C543E-B94E-4B6C-AC05-9AFAA7FA5099}">
  <dimension ref="A1:AA45"/>
  <sheetViews>
    <sheetView workbookViewId="0">
      <selection activeCell="G31" sqref="G31"/>
    </sheetView>
  </sheetViews>
  <sheetFormatPr defaultRowHeight="15" x14ac:dyDescent="0.25"/>
  <cols>
    <col min="25" max="25" width="12" bestFit="1" customWidth="1"/>
  </cols>
  <sheetData>
    <row r="1" spans="1:16" x14ac:dyDescent="0.25">
      <c r="A1" s="15" t="s">
        <v>128</v>
      </c>
    </row>
    <row r="3" spans="1:16" x14ac:dyDescent="0.25">
      <c r="A3" t="s">
        <v>2</v>
      </c>
      <c r="J3" t="s">
        <v>3</v>
      </c>
    </row>
    <row r="4" spans="1:16" x14ac:dyDescent="0.25">
      <c r="B4" t="s">
        <v>109</v>
      </c>
      <c r="K4" t="s">
        <v>109</v>
      </c>
    </row>
    <row r="5" spans="1:16" x14ac:dyDescent="0.25">
      <c r="B5" t="s">
        <v>105</v>
      </c>
      <c r="D5">
        <v>100</v>
      </c>
      <c r="K5" t="s">
        <v>105</v>
      </c>
      <c r="M5">
        <v>500</v>
      </c>
    </row>
    <row r="6" spans="1:16" x14ac:dyDescent="0.25">
      <c r="B6" t="s">
        <v>106</v>
      </c>
      <c r="D6" s="13">
        <v>170</v>
      </c>
      <c r="K6" t="s">
        <v>120</v>
      </c>
      <c r="N6">
        <v>320</v>
      </c>
    </row>
    <row r="7" spans="1:16" x14ac:dyDescent="0.25">
      <c r="B7" t="s">
        <v>107</v>
      </c>
      <c r="E7" s="13">
        <v>8</v>
      </c>
      <c r="K7" t="s">
        <v>108</v>
      </c>
      <c r="M7" s="14">
        <v>0.9</v>
      </c>
    </row>
    <row r="8" spans="1:16" x14ac:dyDescent="0.25">
      <c r="B8" t="s">
        <v>108</v>
      </c>
      <c r="D8" s="14">
        <v>0.95</v>
      </c>
    </row>
    <row r="9" spans="1:16" x14ac:dyDescent="0.25">
      <c r="B9" t="s">
        <v>110</v>
      </c>
      <c r="C9">
        <v>1.96</v>
      </c>
      <c r="D9" t="s">
        <v>111</v>
      </c>
      <c r="K9" t="s">
        <v>112</v>
      </c>
    </row>
    <row r="10" spans="1:16" x14ac:dyDescent="0.25">
      <c r="B10" t="s">
        <v>115</v>
      </c>
      <c r="C10">
        <v>99</v>
      </c>
      <c r="K10" t="s">
        <v>121</v>
      </c>
      <c r="N10">
        <f>N6/M5</f>
        <v>0.64</v>
      </c>
    </row>
    <row r="11" spans="1:16" x14ac:dyDescent="0.25">
      <c r="K11" t="s">
        <v>122</v>
      </c>
      <c r="O11">
        <f>SQRT(N10*((1-N10)/M5))</f>
        <v>2.146625258399798E-2</v>
      </c>
    </row>
    <row r="12" spans="1:16" x14ac:dyDescent="0.25">
      <c r="B12" t="s">
        <v>112</v>
      </c>
    </row>
    <row r="13" spans="1:16" ht="17.25" x14ac:dyDescent="0.3">
      <c r="B13" t="s">
        <v>113</v>
      </c>
      <c r="E13">
        <f>E7/SQRT(D5)</f>
        <v>0.8</v>
      </c>
      <c r="K13" s="1" t="s">
        <v>123</v>
      </c>
      <c r="P13">
        <f>_xlfn.NORM.S.INV(1-0.05)</f>
        <v>1.6448536269514715</v>
      </c>
    </row>
    <row r="14" spans="1:16" x14ac:dyDescent="0.25">
      <c r="B14" t="s">
        <v>114</v>
      </c>
      <c r="F14">
        <f>_xlfn.T.INV.2T(0.05/2,99)</f>
        <v>2.2760034747512714</v>
      </c>
    </row>
    <row r="15" spans="1:16" ht="17.25" x14ac:dyDescent="0.3">
      <c r="B15" t="s">
        <v>116</v>
      </c>
      <c r="E15">
        <f>F14*E13</f>
        <v>1.8208027798010171</v>
      </c>
      <c r="K15" s="1" t="s">
        <v>124</v>
      </c>
      <c r="N15">
        <f>P13*O11</f>
        <v>3.5308843419845477E-2</v>
      </c>
    </row>
    <row r="18" spans="1:23" x14ac:dyDescent="0.25">
      <c r="B18" t="s">
        <v>125</v>
      </c>
      <c r="K18" t="s">
        <v>125</v>
      </c>
    </row>
    <row r="19" spans="1:23" x14ac:dyDescent="0.25">
      <c r="B19" t="s">
        <v>117</v>
      </c>
      <c r="K19" t="s">
        <v>126</v>
      </c>
    </row>
    <row r="20" spans="1:23" x14ac:dyDescent="0.25">
      <c r="D20" s="13" t="s">
        <v>119</v>
      </c>
      <c r="E20">
        <f>D6-E15</f>
        <v>168.17919722019897</v>
      </c>
      <c r="M20" s="13" t="s">
        <v>119</v>
      </c>
      <c r="N20">
        <f>N10-N15</f>
        <v>0.60469115658015449</v>
      </c>
    </row>
    <row r="22" spans="1:23" x14ac:dyDescent="0.25">
      <c r="B22" t="s">
        <v>118</v>
      </c>
      <c r="K22" t="s">
        <v>127</v>
      </c>
    </row>
    <row r="23" spans="1:23" x14ac:dyDescent="0.25">
      <c r="D23" s="13" t="s">
        <v>119</v>
      </c>
      <c r="E23">
        <f>D6+E15</f>
        <v>171.82080277980103</v>
      </c>
      <c r="M23" s="13" t="s">
        <v>119</v>
      </c>
      <c r="N23">
        <f>N10+N15</f>
        <v>0.67530884341984554</v>
      </c>
    </row>
    <row r="27" spans="1:23" x14ac:dyDescent="0.25">
      <c r="A27" s="15" t="s">
        <v>129</v>
      </c>
    </row>
    <row r="29" spans="1:23" x14ac:dyDescent="0.25">
      <c r="A29" t="s">
        <v>2</v>
      </c>
      <c r="V29" t="s">
        <v>3</v>
      </c>
    </row>
    <row r="30" spans="1:23" ht="17.25" x14ac:dyDescent="0.3">
      <c r="B30" s="1" t="s">
        <v>131</v>
      </c>
      <c r="E30" t="s">
        <v>130</v>
      </c>
      <c r="W30" s="1" t="s">
        <v>134</v>
      </c>
    </row>
    <row r="31" spans="1:23" ht="17.25" x14ac:dyDescent="0.3">
      <c r="B31" s="1" t="s">
        <v>133</v>
      </c>
      <c r="F31" t="s">
        <v>132</v>
      </c>
      <c r="W31" s="1" t="s">
        <v>135</v>
      </c>
    </row>
    <row r="32" spans="1:23" ht="17.25" x14ac:dyDescent="0.3">
      <c r="B32" s="1"/>
      <c r="W32" s="1"/>
    </row>
    <row r="33" spans="2:27" x14ac:dyDescent="0.25">
      <c r="W33" t="s">
        <v>109</v>
      </c>
    </row>
    <row r="34" spans="2:27" ht="17.25" x14ac:dyDescent="0.3">
      <c r="B34" s="1" t="s">
        <v>105</v>
      </c>
      <c r="D34">
        <v>50</v>
      </c>
      <c r="W34" s="1" t="s">
        <v>105</v>
      </c>
      <c r="Y34">
        <v>25</v>
      </c>
    </row>
    <row r="35" spans="2:27" ht="17.25" x14ac:dyDescent="0.3">
      <c r="W35" s="1" t="s">
        <v>106</v>
      </c>
      <c r="Y35">
        <v>510</v>
      </c>
    </row>
    <row r="36" spans="2:27" ht="17.25" x14ac:dyDescent="0.3">
      <c r="W36" s="1" t="s">
        <v>107</v>
      </c>
      <c r="AA36">
        <v>20</v>
      </c>
    </row>
    <row r="37" spans="2:27" ht="17.25" x14ac:dyDescent="0.3">
      <c r="W37" s="1" t="s">
        <v>136</v>
      </c>
      <c r="Z37">
        <v>500</v>
      </c>
    </row>
    <row r="38" spans="2:27" ht="17.25" x14ac:dyDescent="0.3">
      <c r="W38" s="1" t="s">
        <v>137</v>
      </c>
      <c r="X38">
        <v>24</v>
      </c>
    </row>
    <row r="39" spans="2:27" ht="17.25" x14ac:dyDescent="0.3">
      <c r="W39" s="1" t="s">
        <v>139</v>
      </c>
      <c r="X39">
        <v>2.5</v>
      </c>
    </row>
    <row r="41" spans="2:27" ht="17.25" x14ac:dyDescent="0.3">
      <c r="W41" s="1" t="s">
        <v>138</v>
      </c>
      <c r="Y41">
        <f>_xlfn.T.DIST.2T(2.5,24)</f>
        <v>1.965417511657875E-2</v>
      </c>
    </row>
    <row r="43" spans="2:27" ht="17.25" x14ac:dyDescent="0.3">
      <c r="W43" s="1"/>
    </row>
    <row r="44" spans="2:27" x14ac:dyDescent="0.25">
      <c r="W44" t="s">
        <v>140</v>
      </c>
    </row>
    <row r="45" spans="2:27" ht="17.25" x14ac:dyDescent="0.3">
      <c r="W45" s="1" t="s">
        <v>141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measure of central tendency</vt:lpstr>
      <vt:lpstr>measure of dispersion</vt:lpstr>
      <vt:lpstr>Measure of Skewness and Kurto</vt:lpstr>
      <vt:lpstr>Percentile and Quartiles</vt:lpstr>
      <vt:lpstr>Correlation and Covariance</vt:lpstr>
      <vt:lpstr>discrete and continuous random </vt:lpstr>
      <vt:lpstr>Discrete Distribution and Cont</vt:lpstr>
      <vt:lpstr>Confidence Interval and Hypot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Vardhan</dc:creator>
  <cp:lastModifiedBy>Vardhan</cp:lastModifiedBy>
  <dcterms:created xsi:type="dcterms:W3CDTF">2024-03-19T03:56:44Z</dcterms:created>
  <dcterms:modified xsi:type="dcterms:W3CDTF">2024-04-05T07:24:08Z</dcterms:modified>
</cp:coreProperties>
</file>