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nbe/Desktop/Master/Business Analytics/Operation/Individual/"/>
    </mc:Choice>
  </mc:AlternateContent>
  <xr:revisionPtr revIDLastSave="0" documentId="13_ncr:1_{CE56D257-BFA4-754A-8100-6D5C4A105E2A}" xr6:coauthVersionLast="47" xr6:coauthVersionMax="47" xr10:uidLastSave="{00000000-0000-0000-0000-000000000000}"/>
  <bookViews>
    <workbookView xWindow="0" yWindow="500" windowWidth="28800" windowHeight="16440" activeTab="1" xr2:uid="{BD19EFF0-2EB2-FB44-9ADD-597B5F1AE49F}"/>
  </bookViews>
  <sheets>
    <sheet name="Q1_Graph" sheetId="5" r:id="rId1"/>
    <sheet name="Q1_Project" sheetId="2" r:id="rId2"/>
    <sheet name="Sheet2_STS" sheetId="3" state="veryHidden" r:id="rId3"/>
    <sheet name="STS_Q1" sheetId="4" r:id="rId4"/>
    <sheet name="Q1.4_Improve" sheetId="7" r:id="rId5"/>
    <sheet name="Q1.4_Improve_STS" sheetId="9" state="veryHidden" r:id="rId6"/>
    <sheet name="Q1_Project_STS" sheetId="6" state="veryHidden" r:id="rId7"/>
    <sheet name="STS_Q1.4" sheetId="19" r:id="rId8"/>
  </sheets>
  <definedNames>
    <definedName name="ChartData" localSheetId="3">STS_Q1!$K$5:$K$12</definedName>
    <definedName name="ChartData" localSheetId="7">STS_Q1.4!$K$5:$K$12</definedName>
    <definedName name="InputValues" localSheetId="3">STS_Q1!$A$5:$A$12</definedName>
    <definedName name="InputValues" localSheetId="7">STS_Q1.4!$A$5:$A$12</definedName>
    <definedName name="OutputAddresses" localSheetId="3">STS_Q1!$B$4</definedName>
    <definedName name="OutputAddresses" localSheetId="7">STS_Q1.4!$B$4</definedName>
    <definedName name="OutputValues" localSheetId="3">STS_Q1!$B$5:$B$12</definedName>
    <definedName name="OutputValues" localSheetId="7">STS_Q1.4!$B$5:$B$12</definedName>
    <definedName name="Selected_hospital">#REF!</definedName>
    <definedName name="Selected_project">#REF!</definedName>
    <definedName name="solver_adj" localSheetId="1" hidden="1">Q1_Project!$B$15:$C$15,Q1_Project!$F$15</definedName>
    <definedName name="solver_adj" localSheetId="4" hidden="1">'Q1.4_Improve'!$B$15:$C$15,'Q1.4_Improve'!$F$15:$G$15</definedName>
    <definedName name="solver_cvg" localSheetId="1" hidden="1">0.0001</definedName>
    <definedName name="solver_cvg" localSheetId="4" hidden="1">0.0001</definedName>
    <definedName name="solver_drv" localSheetId="1" hidden="1">1</definedName>
    <definedName name="solver_drv" localSheetId="4" hidden="1">1</definedName>
    <definedName name="solver_eng" localSheetId="1" hidden="1">2</definedName>
    <definedName name="solver_eng" localSheetId="4" hidden="1">2</definedName>
    <definedName name="solver_itr" localSheetId="1" hidden="1">2147483647</definedName>
    <definedName name="solver_itr" localSheetId="4" hidden="1">2147483647</definedName>
    <definedName name="solver_lhs1" localSheetId="1" hidden="1">Q1_Project!$B$19:$B$26</definedName>
    <definedName name="solver_lhs1" localSheetId="4" hidden="1">'Q1.4_Improve'!$B$19:$B$26</definedName>
    <definedName name="solver_lhs2" localSheetId="1" hidden="1">Q1_Project!$B$29</definedName>
    <definedName name="solver_lhs2" localSheetId="4" hidden="1">'Q1.4_Improve'!$B$29</definedName>
    <definedName name="solver_lin" localSheetId="1" hidden="1">1</definedName>
    <definedName name="solver_lin" localSheetId="4" hidden="1">1</definedName>
    <definedName name="solver_mip" localSheetId="1" hidden="1">2147483647</definedName>
    <definedName name="solver_mip" localSheetId="4" hidden="1">2147483647</definedName>
    <definedName name="solver_mni" localSheetId="1" hidden="1">30</definedName>
    <definedName name="solver_mni" localSheetId="4" hidden="1">30</definedName>
    <definedName name="solver_mrt" localSheetId="1" hidden="1">0.075</definedName>
    <definedName name="solver_mrt" localSheetId="4" hidden="1">0.075</definedName>
    <definedName name="solver_msl" localSheetId="1" hidden="1">2</definedName>
    <definedName name="solver_msl" localSheetId="4" hidden="1">2</definedName>
    <definedName name="solver_neg" localSheetId="1" hidden="1">1</definedName>
    <definedName name="solver_neg" localSheetId="4" hidden="1">1</definedName>
    <definedName name="solver_nod" localSheetId="1" hidden="1">2147483647</definedName>
    <definedName name="solver_nod" localSheetId="4" hidden="1">2147483647</definedName>
    <definedName name="solver_num" localSheetId="1" hidden="1">2</definedName>
    <definedName name="solver_num" localSheetId="4" hidden="1">2</definedName>
    <definedName name="solver_opt" localSheetId="1" hidden="1">Q1_Project!$B$32</definedName>
    <definedName name="solver_opt" localSheetId="4" hidden="1">'Q1.4_Improve'!$B$32</definedName>
    <definedName name="solver_pre" localSheetId="1" hidden="1">0.000001</definedName>
    <definedName name="solver_pre" localSheetId="4" hidden="1">0.000001</definedName>
    <definedName name="solver_rbv" localSheetId="1" hidden="1">1</definedName>
    <definedName name="solver_rbv" localSheetId="4" hidden="1">1</definedName>
    <definedName name="solver_rel1" localSheetId="1" hidden="1">3</definedName>
    <definedName name="solver_rel1" localSheetId="4" hidden="1">3</definedName>
    <definedName name="solver_rel2" localSheetId="1" hidden="1">2</definedName>
    <definedName name="solver_rel2" localSheetId="4" hidden="1">2</definedName>
    <definedName name="solver_rhs1" localSheetId="1" hidden="1">Q1_Project!$D$19:$D$26</definedName>
    <definedName name="solver_rhs1" localSheetId="4" hidden="1">'Q1.4_Improve'!$D$19:$D$26</definedName>
    <definedName name="solver_rhs2" localSheetId="1" hidden="1">Q1_Project!$D$29</definedName>
    <definedName name="solver_rhs2" localSheetId="4" hidden="1">'Q1.4_Improve'!$D$29</definedName>
    <definedName name="solver_rlx" localSheetId="1" hidden="1">1</definedName>
    <definedName name="solver_rlx" localSheetId="4" hidden="1">1</definedName>
    <definedName name="solver_rsd" localSheetId="1" hidden="1">0</definedName>
    <definedName name="solver_rsd" localSheetId="4" hidden="1">0</definedName>
    <definedName name="solver_scl" localSheetId="1" hidden="1">2</definedName>
    <definedName name="solver_scl" localSheetId="4" hidden="1">2</definedName>
    <definedName name="solver_sho" localSheetId="1" hidden="1">2</definedName>
    <definedName name="solver_sho" localSheetId="4" hidden="1">2</definedName>
    <definedName name="solver_ssz" localSheetId="1" hidden="1">100</definedName>
    <definedName name="solver_ssz" localSheetId="4" hidden="1">100</definedName>
    <definedName name="solver_tim" localSheetId="1" hidden="1">2147483647</definedName>
    <definedName name="solver_tim" localSheetId="4" hidden="1">2147483647</definedName>
    <definedName name="solver_tol" localSheetId="1" hidden="1">0.01</definedName>
    <definedName name="solver_tol" localSheetId="4" hidden="1">0.01</definedName>
    <definedName name="solver_typ" localSheetId="1" hidden="1">1</definedName>
    <definedName name="solver_typ" localSheetId="4" hidden="1">1</definedName>
    <definedName name="solver_val" localSheetId="1" hidden="1">0</definedName>
    <definedName name="solver_val" localSheetId="4" hidden="1">0</definedName>
    <definedName name="solver_ver" localSheetId="1" hidden="1">2</definedName>
    <definedName name="solver_ver" localSheetId="4" hidden="1">2</definedName>
    <definedName name="Unit_costs_of_inputs">#REF!</definedName>
    <definedName name="Unit_price_of_output">#REF!</definedName>
    <definedName name="Unit_prices_of_outpu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9" l="1"/>
  <c r="K12" i="19"/>
  <c r="K11" i="19"/>
  <c r="K10" i="19"/>
  <c r="K9" i="19"/>
  <c r="K8" i="19"/>
  <c r="K7" i="19"/>
  <c r="K6" i="19"/>
  <c r="K5" i="19"/>
  <c r="J4" i="19"/>
  <c r="D20" i="7"/>
  <c r="D21" i="7"/>
  <c r="D22" i="7"/>
  <c r="D23" i="7"/>
  <c r="D24" i="7"/>
  <c r="D25" i="7"/>
  <c r="D26" i="7"/>
  <c r="D19" i="7"/>
  <c r="B20" i="7"/>
  <c r="B21" i="7"/>
  <c r="B22" i="7"/>
  <c r="B23" i="7"/>
  <c r="B24" i="7"/>
  <c r="B25" i="7"/>
  <c r="B26" i="7"/>
  <c r="B19" i="7"/>
  <c r="B29" i="7" l="1"/>
  <c r="B32" i="7"/>
  <c r="B19" i="2"/>
  <c r="B21" i="2" l="1"/>
  <c r="D20" i="2"/>
  <c r="C19" i="5" l="1"/>
  <c r="D19" i="5"/>
  <c r="B19" i="5"/>
  <c r="C18" i="5"/>
  <c r="D18" i="5"/>
  <c r="B18" i="5"/>
  <c r="C17" i="5"/>
  <c r="D17" i="5"/>
  <c r="B17" i="5"/>
  <c r="C16" i="5"/>
  <c r="D16" i="5"/>
  <c r="B16" i="5"/>
  <c r="C15" i="5"/>
  <c r="D15" i="5"/>
  <c r="B15" i="5"/>
  <c r="C14" i="5"/>
  <c r="D14" i="5"/>
  <c r="B14" i="5"/>
  <c r="D13" i="5"/>
  <c r="C13" i="5"/>
  <c r="B13" i="5"/>
  <c r="D12" i="5"/>
  <c r="C12" i="5"/>
  <c r="B12" i="5"/>
  <c r="K1" i="4" l="1"/>
  <c r="J4" i="4"/>
  <c r="K5" i="4" s="1"/>
  <c r="D21" i="2"/>
  <c r="D22" i="2"/>
  <c r="D23" i="2"/>
  <c r="D24" i="2"/>
  <c r="D25" i="2"/>
  <c r="D26" i="2"/>
  <c r="D19" i="2"/>
  <c r="B26" i="2"/>
  <c r="B25" i="2"/>
  <c r="B24" i="2"/>
  <c r="B23" i="2"/>
  <c r="B22" i="2"/>
  <c r="B20" i="2"/>
  <c r="B29" i="2"/>
  <c r="K6" i="4" l="1"/>
  <c r="K7" i="4"/>
  <c r="K8" i="4"/>
  <c r="K9" i="4"/>
  <c r="K10" i="4"/>
  <c r="K11" i="4"/>
  <c r="K12" i="4"/>
  <c r="B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5" authorId="0" shapeId="0" xr:uid="{C604179E-FC7F-5149-99BE-217219E7E5F0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BB468F7B-4927-2541-8B67-724C93CED7E7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C1E570D1-B43E-5246-BADD-5B14964C4DD7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5C9D58EB-33B9-CB49-AB4F-B54EA886AD5D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A0FA12AE-4182-A840-9282-47BE690B8C88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6833839F-374E-5C46-BF6D-9018F05D8362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C593DEB9-5BAC-3F42-B074-473019DD3C83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BD42FDC2-43AD-AD44-A63A-B4FFD27AFCA6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5" authorId="0" shapeId="0" xr:uid="{19C4D8DA-70C4-4546-91BC-A668FD78DDB4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AE6670A0-1C74-CD42-8A8C-2155AE2F6E7D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CB4DB0C4-66A9-AF4F-AE77-54D1BE5D1CA8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C392EFF3-C465-F547-8E53-54E89486B662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E8A56D19-E3F0-D141-8467-2BC573A4DCAD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49F8E279-23A6-3242-B454-9FFEF017AB2B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6360C739-66BE-FB45-9365-79480AEE6C2E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5A5A0AB1-E3B6-4846-98D6-AF219BFE5D8A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<sst xmlns="http://schemas.openxmlformats.org/spreadsheetml/2006/main" count="121" uniqueCount="50">
  <si>
    <t>Inputs used</t>
  </si>
  <si>
    <t>Outputs produced</t>
  </si>
  <si>
    <t>Unit costs of inputs</t>
  </si>
  <si>
    <t>Constraints that input costs must cover output values</t>
  </si>
  <si>
    <t>Input costs</t>
  </si>
  <si>
    <t>Output values</t>
  </si>
  <si>
    <t>&gt;=</t>
  </si>
  <si>
    <t>=</t>
  </si>
  <si>
    <t>DEA model for checking efficiency of a selected project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</si>
  <si>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</si>
  <si>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</si>
  <si>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</si>
  <si>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</si>
  <si>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</si>
  <si>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</si>
  <si>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</si>
  <si>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</si>
  <si>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Person-days</t>
  </si>
  <si>
    <t xml:space="preserve">CPU time </t>
  </si>
  <si>
    <t xml:space="preserve">Profit </t>
  </si>
  <si>
    <t>Project</t>
  </si>
  <si>
    <t>Constraint that selected project's input cost must equal a nominal value of 1</t>
  </si>
  <si>
    <t>Maximise selected project's output value (to see if it is 1, hence efficient)</t>
  </si>
  <si>
    <t>Selected project output value</t>
  </si>
  <si>
    <t>Selected project input cost</t>
  </si>
  <si>
    <t>Unit price of output</t>
  </si>
  <si>
    <t>Selected Project</t>
  </si>
  <si>
    <t>$B$3</t>
  </si>
  <si>
    <t>$B$32</t>
  </si>
  <si>
    <t>Oneway analysis for Solver model in Sheet2 worksheet</t>
  </si>
  <si>
    <t>Selected Project (cell $B$3) values along side, output cell(s) along top</t>
  </si>
  <si>
    <t>Data for chart</t>
  </si>
  <si>
    <t>Selected_Project</t>
  </si>
  <si>
    <t>Profit</t>
  </si>
  <si>
    <t>CPU time</t>
  </si>
  <si>
    <t>P1</t>
  </si>
  <si>
    <t>P2</t>
  </si>
  <si>
    <t>P3</t>
  </si>
  <si>
    <t>P4</t>
  </si>
  <si>
    <t>P5</t>
  </si>
  <si>
    <t>P6</t>
  </si>
  <si>
    <t>P7</t>
  </si>
  <si>
    <t>P8</t>
  </si>
  <si>
    <t>Profit/Profit</t>
  </si>
  <si>
    <t>Person-days/Profit</t>
  </si>
  <si>
    <t>CPU time/Profit</t>
  </si>
  <si>
    <t>Add</t>
  </si>
  <si>
    <t>Oneway analysis for Solver model in Q1.4_Improve worksheet</t>
  </si>
  <si>
    <t>Selected_Project (cell $B$3) values along side, output cell(s) along top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</si>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</sst>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FFFF"/>
      <name val="Calibri"/>
      <family val="2"/>
      <scheme val="minor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164" fontId="0" fillId="0" borderId="0" xfId="0" applyNumberFormat="1"/>
    <xf numFmtId="164" fontId="0" fillId="4" borderId="0" xfId="0" applyNumberFormat="1" applyFill="1"/>
    <xf numFmtId="164" fontId="0" fillId="3" borderId="0" xfId="0" applyNumberFormat="1" applyFill="1"/>
    <xf numFmtId="49" fontId="0" fillId="0" borderId="0" xfId="0" applyNumberFormat="1"/>
    <xf numFmtId="0" fontId="0" fillId="0" borderId="0" xfId="0" applyAlignment="1">
      <alignment horizontal="right" textRotation="90"/>
    </xf>
    <xf numFmtId="0" fontId="0" fillId="5" borderId="0" xfId="0" applyFill="1" applyAlignment="1">
      <alignment horizontal="right" textRotation="90"/>
    </xf>
    <xf numFmtId="0" fontId="5" fillId="0" borderId="0" xfId="0" applyFont="1"/>
    <xf numFmtId="164" fontId="0" fillId="0" borderId="2" xfId="0" applyNumberFormat="1" applyBorder="1"/>
    <xf numFmtId="164" fontId="0" fillId="0" borderId="3" xfId="0" applyNumberFormat="1" applyBorder="1"/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right"/>
    </xf>
    <xf numFmtId="1" fontId="0" fillId="0" borderId="4" xfId="0" applyNumberFormat="1" applyBorder="1"/>
    <xf numFmtId="0" fontId="0" fillId="0" borderId="4" xfId="0" applyBorder="1" applyAlignment="1">
      <alignment horizontal="right"/>
    </xf>
    <xf numFmtId="0" fontId="0" fillId="0" borderId="4" xfId="0" applyBorder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DD7EE"/>
      <color rgb="FF8BA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200" b="0" i="0" u="none" strike="noStrike" baseline="0"/>
              <a:t>DEA Efficiency Frontier (</a:t>
            </a:r>
            <a:r>
              <a:rPr lang="en-US" sz="12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2 inputs</a:t>
            </a:r>
            <a:r>
              <a:rPr lang="en-US" sz="12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&amp; 1 output)</a:t>
            </a:r>
            <a:endPara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Q1_Graph!$D$11</c:f>
              <c:strCache>
                <c:ptCount val="1"/>
                <c:pt idx="0">
                  <c:v>CPU time/Profit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851851851851899E-2"/>
                  <c:y val="3.7214241509292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0FE7-F840-AC76-DE3F073158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P5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0FE7-F840-AC76-DE3F073158E5}"/>
                </c:ext>
              </c:extLst>
            </c:dLbl>
            <c:dLbl>
              <c:idx val="2"/>
              <c:layout>
                <c:manualLayout>
                  <c:x val="-4.9382716049382715E-3"/>
                  <c:y val="-2.977139320743394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FE7-F840-AC76-DE3F073158E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P4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FE7-F840-AC76-DE3F073158E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P2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0FE7-F840-AC76-DE3F073158E5}"/>
                </c:ext>
              </c:extLst>
            </c:dLbl>
            <c:dLbl>
              <c:idx val="5"/>
              <c:layout>
                <c:manualLayout>
                  <c:x val="-4.9382716049383617E-3"/>
                  <c:y val="-3.34928173583631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0FE7-F840-AC76-DE3F073158E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P7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0FE7-F840-AC76-DE3F073158E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P8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0FE7-F840-AC76-DE3F073158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Q1_Graph!$C$12:$C$19</c:f>
              <c:numCache>
                <c:formatCode>General</c:formatCode>
                <c:ptCount val="8"/>
                <c:pt idx="0" formatCode="0">
                  <c:v>261.90476190476187</c:v>
                </c:pt>
                <c:pt idx="1">
                  <c:v>800</c:v>
                </c:pt>
                <c:pt idx="2" formatCode="0">
                  <c:v>100</c:v>
                </c:pt>
                <c:pt idx="3">
                  <c:v>175</c:v>
                </c:pt>
                <c:pt idx="4">
                  <c:v>450</c:v>
                </c:pt>
                <c:pt idx="5" formatCode="0">
                  <c:v>333.33333333333331</c:v>
                </c:pt>
                <c:pt idx="6" formatCode="0">
                  <c:v>583.33333333333337</c:v>
                </c:pt>
                <c:pt idx="7" formatCode="0">
                  <c:v>111.11111111111111</c:v>
                </c:pt>
              </c:numCache>
            </c:numRef>
          </c:xVal>
          <c:yVal>
            <c:numRef>
              <c:f>Q1_Graph!$D$12:$D$19</c:f>
              <c:numCache>
                <c:formatCode>General</c:formatCode>
                <c:ptCount val="8"/>
                <c:pt idx="0" formatCode="0">
                  <c:v>95.238095238095241</c:v>
                </c:pt>
                <c:pt idx="1">
                  <c:v>300</c:v>
                </c:pt>
                <c:pt idx="2" formatCode="0">
                  <c:v>133.33333333333334</c:v>
                </c:pt>
                <c:pt idx="3">
                  <c:v>225</c:v>
                </c:pt>
                <c:pt idx="4">
                  <c:v>300</c:v>
                </c:pt>
                <c:pt idx="5" formatCode="0">
                  <c:v>100</c:v>
                </c:pt>
                <c:pt idx="6" formatCode="0">
                  <c:v>333.33333333333337</c:v>
                </c:pt>
                <c:pt idx="7" formatCode="0">
                  <c:v>333.33333333333331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7-F840-AC76-DE3F0731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09104"/>
        <c:axId val="423311536"/>
      </c:scatterChart>
      <c:valAx>
        <c:axId val="42330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Person-days /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3311536"/>
        <c:crosses val="autoZero"/>
        <c:crossBetween val="midCat"/>
      </c:valAx>
      <c:valAx>
        <c:axId val="4233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CPU time /</a:t>
                </a:r>
                <a:r>
                  <a:rPr lang="en-GB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Profit</a:t>
                </a:r>
                <a:endParaRPr lang="en-GB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33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STS_Q1!$K$1</c:f>
          <c:strCache>
            <c:ptCount val="1"/>
            <c:pt idx="0">
              <c:v>Sensitivity of $B$32 to Selected Project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STS_Q1!$A$5:$A$12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STS_Q1!$K$5:$K$12</c:f>
              <c:numCache>
                <c:formatCode>General</c:formatCode>
                <c:ptCount val="8"/>
                <c:pt idx="0">
                  <c:v>0.99999999999998845</c:v>
                </c:pt>
                <c:pt idx="1">
                  <c:v>0.32128514056224533</c:v>
                </c:pt>
                <c:pt idx="2">
                  <c:v>0.99999999999999811</c:v>
                </c:pt>
                <c:pt idx="3">
                  <c:v>0.58931860036832329</c:v>
                </c:pt>
                <c:pt idx="4">
                  <c:v>0.38647342995168843</c:v>
                </c:pt>
                <c:pt idx="5">
                  <c:v>0.95238095238093878</c:v>
                </c:pt>
                <c:pt idx="6">
                  <c:v>0.33333333333333093</c:v>
                </c:pt>
                <c:pt idx="7">
                  <c:v>0.89999999999996438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F-DA4E-9AEE-8CFF10162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102496"/>
        <c:axId val="2071809711"/>
      </c:lineChart>
      <c:catAx>
        <c:axId val="160510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Selected Project ($B$3)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1809711"/>
        <c:crosses val="autoZero"/>
        <c:auto val="1"/>
        <c:lblAlgn val="ctr"/>
        <c:lblOffset val="100"/>
        <c:noMultiLvlLbl val="0"/>
      </c:catAx>
      <c:valAx>
        <c:axId val="207180971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1024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STS_Q1.4!$K$1</c:f>
          <c:strCache>
            <c:ptCount val="1"/>
            <c:pt idx="0">
              <c:v>Sensitivity of $B$32 to Selected_Project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STS_Q1.4!$A$5:$A$12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STS_Q1.4!$K$5:$K$12</c:f>
              <c:numCache>
                <c:formatCode>General</c:formatCode>
                <c:ptCount val="8"/>
                <c:pt idx="0">
                  <c:v>0.99999999999999134</c:v>
                </c:pt>
                <c:pt idx="1">
                  <c:v>0.83660130718954295</c:v>
                </c:pt>
                <c:pt idx="2">
                  <c:v>1</c:v>
                </c:pt>
                <c:pt idx="3">
                  <c:v>0.752941176470586</c:v>
                </c:pt>
                <c:pt idx="4">
                  <c:v>0.79279279279279324</c:v>
                </c:pt>
                <c:pt idx="5">
                  <c:v>0.95238095238094034</c:v>
                </c:pt>
                <c:pt idx="6">
                  <c:v>0.89999999999999802</c:v>
                </c:pt>
                <c:pt idx="7">
                  <c:v>0.99999999999999956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5-0A4D-A362-CE85BA256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784128"/>
        <c:axId val="338119664"/>
      </c:lineChart>
      <c:catAx>
        <c:axId val="33778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Selected_Project ($B$3)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8119664"/>
        <c:crosses val="autoZero"/>
        <c:auto val="1"/>
        <c:lblAlgn val="ctr"/>
        <c:lblOffset val="100"/>
        <c:noMultiLvlLbl val="0"/>
      </c:catAx>
      <c:valAx>
        <c:axId val="33811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7841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498929</xdr:colOff>
      <xdr:row>1</xdr:row>
      <xdr:rowOff>188686</xdr:rowOff>
    </xdr:from>
    <xdr:to>
      <xdr:col>10</xdr:col>
      <xdr:colOff>689429</xdr:colOff>
      <xdr:row>19</xdr:row>
      <xdr:rowOff>9072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9838A5-663C-E17F-AF23-F4B0FC947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771071</xdr:colOff>
      <xdr:row>4</xdr:row>
      <xdr:rowOff>1</xdr:rowOff>
    </xdr:from>
    <xdr:to>
      <xdr:col>10</xdr:col>
      <xdr:colOff>444499</xdr:colOff>
      <xdr:row>12</xdr:row>
      <xdr:rowOff>190500</xdr:rowOff>
    </xdr:to>
    <xdr:sp macro="" textlink="">
      <xdr:nvSpPr>
        <xdr:cNvPr id="10" name="Freeform 9">
          <a:extLst>
            <a:ext uri="{FF2B5EF4-FFF2-40B4-BE49-F238E27FC236}">
              <a16:creationId xmlns:a16="http://schemas.microsoft.com/office/drawing/2014/main" id="{35F249CB-A916-C458-F2DA-43EDB9E02CAA}"/>
            </a:ext>
          </a:extLst>
        </xdr:cNvPr>
        <xdr:cNvSpPr/>
      </xdr:nvSpPr>
      <xdr:spPr>
        <a:xfrm>
          <a:off x="5615214" y="798287"/>
          <a:ext cx="3800928" cy="1787070"/>
        </a:xfrm>
        <a:custGeom>
          <a:avLst/>
          <a:gdLst>
            <a:gd name="connsiteX0" fmla="*/ 3810000 w 3819072"/>
            <a:gd name="connsiteY0" fmla="*/ 9072 h 1768929"/>
            <a:gd name="connsiteX1" fmla="*/ 0 w 3819072"/>
            <a:gd name="connsiteY1" fmla="*/ 0 h 1768929"/>
            <a:gd name="connsiteX2" fmla="*/ 18143 w 3819072"/>
            <a:gd name="connsiteY2" fmla="*/ 1505857 h 1768929"/>
            <a:gd name="connsiteX3" fmla="*/ 798286 w 3819072"/>
            <a:gd name="connsiteY3" fmla="*/ 1759857 h 1768929"/>
            <a:gd name="connsiteX4" fmla="*/ 3819072 w 3819072"/>
            <a:gd name="connsiteY4" fmla="*/ 1768929 h 1768929"/>
            <a:gd name="connsiteX5" fmla="*/ 3810000 w 3819072"/>
            <a:gd name="connsiteY5" fmla="*/ 9072 h 176892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819072" h="1768929">
              <a:moveTo>
                <a:pt x="3810000" y="9072"/>
              </a:moveTo>
              <a:lnTo>
                <a:pt x="0" y="0"/>
              </a:lnTo>
              <a:lnTo>
                <a:pt x="18143" y="1505857"/>
              </a:lnTo>
              <a:lnTo>
                <a:pt x="798286" y="1759857"/>
              </a:lnTo>
              <a:lnTo>
                <a:pt x="3819072" y="1768929"/>
              </a:lnTo>
              <a:lnTo>
                <a:pt x="3810000" y="9072"/>
              </a:lnTo>
              <a:close/>
            </a:path>
          </a:pathLst>
        </a:custGeom>
        <a:solidFill>
          <a:srgbClr val="BDD7EE">
            <a:alpha val="58039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0.37133</cdr:x>
      <cdr:y>0.6452</cdr:y>
    </cdr:from>
    <cdr:to>
      <cdr:x>0.95414</cdr:x>
      <cdr:y>0.64646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854A1679-5785-910B-6022-D8816DE337DD}"/>
            </a:ext>
          </a:extLst>
        </cdr:cNvPr>
        <cdr:cNvCxnSpPr/>
      </cdr:nvCxnSpPr>
      <cdr:spPr>
        <a:xfrm xmlns:a="http://schemas.openxmlformats.org/drawingml/2006/main" flipH="1" flipV="1">
          <a:off x="1909955" y="2201863"/>
          <a:ext cx="2997688" cy="431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0.2134</cdr:x>
      <cdr:y>0.12547</cdr:y>
    </cdr:from>
    <cdr:to>
      <cdr:x>0.21517</cdr:x>
      <cdr:y>0.57204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B3D9CBF-0388-BB71-8D01-08A6B8825FA2}"/>
            </a:ext>
          </a:extLst>
        </cdr:cNvPr>
        <cdr:cNvCxnSpPr/>
      </cdr:nvCxnSpPr>
      <cdr:spPr>
        <a:xfrm xmlns:a="http://schemas.openxmlformats.org/drawingml/2006/main">
          <a:off x="1097643" y="428172"/>
          <a:ext cx="9072" cy="152400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0.21442</cdr:x>
      <cdr:y>0.57359</cdr:y>
    </cdr:from>
    <cdr:to>
      <cdr:x>0.36508</cdr:x>
      <cdr:y>0.64381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AEADBECC-9386-BDDC-21BB-F0678BD36938}"/>
            </a:ext>
          </a:extLst>
        </cdr:cNvPr>
        <cdr:cNvCxnSpPr/>
      </cdr:nvCxnSpPr>
      <cdr:spPr>
        <a:xfrm xmlns:a="http://schemas.openxmlformats.org/drawingml/2006/main" flipH="1" flipV="1">
          <a:off x="1102877" y="1957490"/>
          <a:ext cx="774909" cy="23961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317500</xdr:colOff>
      <xdr:row>12</xdr:row>
      <xdr:rowOff>50800</xdr:rowOff>
    </xdr:from>
    <xdr:to>
      <xdr:col>13</xdr:col>
      <xdr:colOff>241300</xdr:colOff>
      <xdr:row>26</xdr:row>
      <xdr:rowOff>63500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A797D2BC-1F16-DE94-4908-CF3A7E409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393700</xdr:colOff>
      <xdr:row>2</xdr:row>
      <xdr:rowOff>165100</xdr:rowOff>
    </xdr:from>
    <xdr:to>
      <xdr:col>14</xdr:col>
      <xdr:colOff>355600</xdr:colOff>
      <xdr:row>5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11564E5-E559-6B65-8328-7358D7806B35}"/>
            </a:ext>
          </a:extLst>
        </xdr:cNvPr>
        <xdr:cNvSpPr txBox="1"/>
      </xdr:nvSpPr>
      <xdr:spPr>
        <a:xfrm>
          <a:off x="9474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GB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317500</xdr:colOff>
      <xdr:row>12</xdr:row>
      <xdr:rowOff>50800</xdr:rowOff>
    </xdr:from>
    <xdr:to>
      <xdr:col>13</xdr:col>
      <xdr:colOff>241300</xdr:colOff>
      <xdr:row>26</xdr:row>
      <xdr:rowOff>63500</xdr:rowOff>
    </xdr:to>
    <xdr:graphicFrame macro="">
      <xdr:nvGraphicFramePr>
        <xdr:cNvPr id="2" name="STS_3_Chart">
          <a:extLst>
            <a:ext uri="{FF2B5EF4-FFF2-40B4-BE49-F238E27FC236}">
              <a16:creationId xmlns:a16="http://schemas.microsoft.com/office/drawing/2014/main" id="{4786B64C-F32B-A0D8-139C-5E226110D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393700</xdr:colOff>
      <xdr:row>2</xdr:row>
      <xdr:rowOff>165100</xdr:rowOff>
    </xdr:from>
    <xdr:to>
      <xdr:col>14</xdr:col>
      <xdr:colOff>355600</xdr:colOff>
      <xdr:row>5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11C49D9-AD70-A804-6EFC-E4A3BA802D3B}"/>
            </a:ext>
          </a:extLst>
        </xdr:cNvPr>
        <xdr:cNvSpPr txBox="1"/>
      </xdr:nvSpPr>
      <xdr:spPr>
        <a:xfrm>
          <a:off x="9474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GB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53C7-B7E3-5241-BF48-E33975BD8BDF}">
  <dimension ref="A1:D19"/>
  <sheetViews>
    <sheetView zoomScale="140" zoomScaleNormal="140" workbookViewId="0">
      <selection activeCell="D22" sqref="D22"/>
    </sheetView>
  </sheetViews>
  <sheetFormatPr baseColWidth="10" defaultRowHeight="16" x14ac:dyDescent="0.2"/>
  <cols>
    <col min="2" max="2" width="11" bestFit="1" customWidth="1"/>
    <col min="3" max="3" width="16.6640625" bestFit="1" customWidth="1"/>
    <col min="4" max="4" width="14.33203125" bestFit="1" customWidth="1"/>
  </cols>
  <sheetData>
    <row r="1" spans="1:4" x14ac:dyDescent="0.2">
      <c r="A1" s="31" t="s">
        <v>20</v>
      </c>
      <c r="B1" s="31" t="s">
        <v>33</v>
      </c>
      <c r="C1" s="31" t="s">
        <v>17</v>
      </c>
      <c r="D1" s="31" t="s">
        <v>34</v>
      </c>
    </row>
    <row r="2" spans="1:4" x14ac:dyDescent="0.2">
      <c r="A2" s="31">
        <v>1</v>
      </c>
      <c r="B2" s="32">
        <v>2.1</v>
      </c>
      <c r="C2" s="32">
        <v>550</v>
      </c>
      <c r="D2" s="32">
        <v>200</v>
      </c>
    </row>
    <row r="3" spans="1:4" x14ac:dyDescent="0.2">
      <c r="A3" s="31">
        <v>2</v>
      </c>
      <c r="B3" s="33">
        <v>0.5</v>
      </c>
      <c r="C3" s="33">
        <v>400</v>
      </c>
      <c r="D3" s="33">
        <v>150</v>
      </c>
    </row>
    <row r="4" spans="1:4" x14ac:dyDescent="0.2">
      <c r="A4" s="31">
        <v>3</v>
      </c>
      <c r="B4" s="32">
        <v>3</v>
      </c>
      <c r="C4" s="32">
        <v>300</v>
      </c>
      <c r="D4" s="32">
        <v>400</v>
      </c>
    </row>
    <row r="5" spans="1:4" x14ac:dyDescent="0.2">
      <c r="A5" s="31">
        <v>4</v>
      </c>
      <c r="B5" s="34">
        <v>2</v>
      </c>
      <c r="C5" s="34">
        <v>350</v>
      </c>
      <c r="D5" s="33">
        <v>450</v>
      </c>
    </row>
    <row r="6" spans="1:4" x14ac:dyDescent="0.2">
      <c r="A6" s="31">
        <v>5</v>
      </c>
      <c r="B6" s="33">
        <v>1</v>
      </c>
      <c r="C6" s="33">
        <v>450</v>
      </c>
      <c r="D6" s="34">
        <v>300</v>
      </c>
    </row>
    <row r="7" spans="1:4" x14ac:dyDescent="0.2">
      <c r="A7" s="31">
        <v>6</v>
      </c>
      <c r="B7" s="33">
        <v>1.5</v>
      </c>
      <c r="C7" s="33">
        <v>500</v>
      </c>
      <c r="D7" s="32">
        <v>150</v>
      </c>
    </row>
    <row r="8" spans="1:4" x14ac:dyDescent="0.2">
      <c r="A8" s="31">
        <v>7</v>
      </c>
      <c r="B8" s="33">
        <v>0.6</v>
      </c>
      <c r="C8" s="33">
        <v>350</v>
      </c>
      <c r="D8" s="32">
        <v>200</v>
      </c>
    </row>
    <row r="9" spans="1:4" x14ac:dyDescent="0.2">
      <c r="A9" s="31">
        <v>8</v>
      </c>
      <c r="B9" s="33">
        <v>1.8</v>
      </c>
      <c r="C9" s="33">
        <v>200</v>
      </c>
      <c r="D9" s="32">
        <v>600</v>
      </c>
    </row>
    <row r="11" spans="1:4" x14ac:dyDescent="0.2">
      <c r="A11" s="26" t="s">
        <v>20</v>
      </c>
      <c r="B11" s="26" t="s">
        <v>43</v>
      </c>
      <c r="C11" s="26" t="s">
        <v>44</v>
      </c>
      <c r="D11" s="26" t="s">
        <v>45</v>
      </c>
    </row>
    <row r="12" spans="1:4" x14ac:dyDescent="0.2">
      <c r="A12" s="26" t="s">
        <v>35</v>
      </c>
      <c r="B12" s="27">
        <f>B2/2.1</f>
        <v>1</v>
      </c>
      <c r="C12" s="28">
        <f>C2/2.1</f>
        <v>261.90476190476187</v>
      </c>
      <c r="D12" s="28">
        <f>D2/2.1</f>
        <v>95.238095238095241</v>
      </c>
    </row>
    <row r="13" spans="1:4" x14ac:dyDescent="0.2">
      <c r="A13" s="26" t="s">
        <v>36</v>
      </c>
      <c r="B13" s="29">
        <f>B3/0.5</f>
        <v>1</v>
      </c>
      <c r="C13" s="30">
        <f>C3/0.5</f>
        <v>800</v>
      </c>
      <c r="D13" s="30">
        <f>D3/0.5</f>
        <v>300</v>
      </c>
    </row>
    <row r="14" spans="1:4" x14ac:dyDescent="0.2">
      <c r="A14" s="26" t="s">
        <v>37</v>
      </c>
      <c r="B14" s="27">
        <f>B4/3</f>
        <v>1</v>
      </c>
      <c r="C14" s="28">
        <f t="shared" ref="C14:D14" si="0">C4/3</f>
        <v>100</v>
      </c>
      <c r="D14" s="28">
        <f t="shared" si="0"/>
        <v>133.33333333333334</v>
      </c>
    </row>
    <row r="15" spans="1:4" x14ac:dyDescent="0.2">
      <c r="A15" s="26" t="s">
        <v>38</v>
      </c>
      <c r="B15" s="29">
        <f>B5/2</f>
        <v>1</v>
      </c>
      <c r="C15" s="30">
        <f>C5/2</f>
        <v>175</v>
      </c>
      <c r="D15" s="30">
        <f t="shared" ref="D15" si="1">D5/2</f>
        <v>225</v>
      </c>
    </row>
    <row r="16" spans="1:4" x14ac:dyDescent="0.2">
      <c r="A16" s="26" t="s">
        <v>39</v>
      </c>
      <c r="B16" s="29">
        <f>B6/1</f>
        <v>1</v>
      </c>
      <c r="C16" s="30">
        <f t="shared" ref="C16:D16" si="2">C6/1</f>
        <v>450</v>
      </c>
      <c r="D16" s="30">
        <f t="shared" si="2"/>
        <v>300</v>
      </c>
    </row>
    <row r="17" spans="1:4" x14ac:dyDescent="0.2">
      <c r="A17" s="26" t="s">
        <v>40</v>
      </c>
      <c r="B17" s="27">
        <f>B7/1.5</f>
        <v>1</v>
      </c>
      <c r="C17" s="28">
        <f t="shared" ref="C17:D17" si="3">C7/1.5</f>
        <v>333.33333333333331</v>
      </c>
      <c r="D17" s="28">
        <f t="shared" si="3"/>
        <v>100</v>
      </c>
    </row>
    <row r="18" spans="1:4" x14ac:dyDescent="0.2">
      <c r="A18" s="26" t="s">
        <v>41</v>
      </c>
      <c r="B18" s="27">
        <f>B8/0.6</f>
        <v>1</v>
      </c>
      <c r="C18" s="28">
        <f t="shared" ref="C18:D18" si="4">C8/0.6</f>
        <v>583.33333333333337</v>
      </c>
      <c r="D18" s="28">
        <f t="shared" si="4"/>
        <v>333.33333333333337</v>
      </c>
    </row>
    <row r="19" spans="1:4" x14ac:dyDescent="0.2">
      <c r="A19" s="26" t="s">
        <v>42</v>
      </c>
      <c r="B19" s="27">
        <f>B9/1.8</f>
        <v>1</v>
      </c>
      <c r="C19" s="28">
        <f t="shared" ref="C19:D19" si="5">C9/1.8</f>
        <v>111.11111111111111</v>
      </c>
      <c r="D19" s="28">
        <f t="shared" si="5"/>
        <v>333.33333333333331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DC1B-7946-FA45-94C6-980E86EFD97E}">
  <dimension ref="A1:F32"/>
  <sheetViews>
    <sheetView tabSelected="1" zoomScale="88" zoomScaleNormal="110" workbookViewId="0">
      <selection activeCell="I20" sqref="I20"/>
    </sheetView>
  </sheetViews>
  <sheetFormatPr baseColWidth="10" defaultRowHeight="16" x14ac:dyDescent="0.2"/>
  <cols>
    <col min="1" max="1" width="25" customWidth="1"/>
    <col min="4" max="4" width="12.1640625" customWidth="1"/>
    <col min="5" max="5" width="17.6640625" customWidth="1"/>
  </cols>
  <sheetData>
    <row r="1" spans="1:6" x14ac:dyDescent="0.2">
      <c r="A1" s="2" t="s">
        <v>8</v>
      </c>
    </row>
    <row r="3" spans="1:6" x14ac:dyDescent="0.2">
      <c r="A3" s="2" t="s">
        <v>26</v>
      </c>
      <c r="B3" s="1">
        <v>1</v>
      </c>
    </row>
    <row r="5" spans="1:6" x14ac:dyDescent="0.2">
      <c r="A5" s="3" t="s">
        <v>0</v>
      </c>
      <c r="B5" s="4" t="s">
        <v>17</v>
      </c>
      <c r="C5" s="4" t="s">
        <v>18</v>
      </c>
      <c r="D5" s="5"/>
      <c r="E5" s="6" t="s">
        <v>1</v>
      </c>
      <c r="F5" s="4" t="s">
        <v>19</v>
      </c>
    </row>
    <row r="6" spans="1:6" x14ac:dyDescent="0.2">
      <c r="A6" s="7" t="s">
        <v>9</v>
      </c>
      <c r="B6" s="7">
        <v>550</v>
      </c>
      <c r="C6" s="7">
        <v>200</v>
      </c>
      <c r="D6" s="7"/>
      <c r="E6" s="7" t="s">
        <v>9</v>
      </c>
      <c r="F6" s="7">
        <v>2.1</v>
      </c>
    </row>
    <row r="7" spans="1:6" x14ac:dyDescent="0.2">
      <c r="A7" s="7" t="s">
        <v>10</v>
      </c>
      <c r="B7" s="7">
        <v>400</v>
      </c>
      <c r="C7" s="7">
        <v>150</v>
      </c>
      <c r="D7" s="7"/>
      <c r="E7" s="7" t="s">
        <v>10</v>
      </c>
      <c r="F7" s="7">
        <v>0.5</v>
      </c>
    </row>
    <row r="8" spans="1:6" x14ac:dyDescent="0.2">
      <c r="A8" s="7" t="s">
        <v>11</v>
      </c>
      <c r="B8" s="7">
        <v>300</v>
      </c>
      <c r="C8" s="7">
        <v>400</v>
      </c>
      <c r="D8" s="7"/>
      <c r="E8" s="7" t="s">
        <v>11</v>
      </c>
      <c r="F8" s="7">
        <v>3</v>
      </c>
    </row>
    <row r="9" spans="1:6" x14ac:dyDescent="0.2">
      <c r="A9" s="7" t="s">
        <v>12</v>
      </c>
      <c r="B9" s="5">
        <v>350</v>
      </c>
      <c r="C9" s="7">
        <v>450</v>
      </c>
      <c r="D9" s="5"/>
      <c r="E9" s="7" t="s">
        <v>12</v>
      </c>
      <c r="F9" s="5">
        <v>2</v>
      </c>
    </row>
    <row r="10" spans="1:6" x14ac:dyDescent="0.2">
      <c r="A10" s="7" t="s">
        <v>13</v>
      </c>
      <c r="B10" s="7">
        <v>450</v>
      </c>
      <c r="C10" s="5">
        <v>300</v>
      </c>
      <c r="E10" s="7" t="s">
        <v>13</v>
      </c>
      <c r="F10" s="7">
        <v>1</v>
      </c>
    </row>
    <row r="11" spans="1:6" x14ac:dyDescent="0.2">
      <c r="A11" s="7" t="s">
        <v>14</v>
      </c>
      <c r="B11" s="7">
        <v>500</v>
      </c>
      <c r="C11">
        <v>150</v>
      </c>
      <c r="E11" s="7" t="s">
        <v>14</v>
      </c>
      <c r="F11" s="7">
        <v>1.5</v>
      </c>
    </row>
    <row r="12" spans="1:6" x14ac:dyDescent="0.2">
      <c r="A12" s="7" t="s">
        <v>15</v>
      </c>
      <c r="B12" s="7">
        <v>350</v>
      </c>
      <c r="C12">
        <v>200</v>
      </c>
      <c r="E12" s="7" t="s">
        <v>15</v>
      </c>
      <c r="F12" s="7">
        <v>0.6</v>
      </c>
    </row>
    <row r="13" spans="1:6" x14ac:dyDescent="0.2">
      <c r="A13" s="7" t="s">
        <v>16</v>
      </c>
      <c r="B13" s="7">
        <v>200</v>
      </c>
      <c r="C13">
        <v>600</v>
      </c>
      <c r="E13" s="7" t="s">
        <v>16</v>
      </c>
      <c r="F13" s="7">
        <v>1.8</v>
      </c>
    </row>
    <row r="15" spans="1:6" x14ac:dyDescent="0.2">
      <c r="A15" s="7" t="s">
        <v>2</v>
      </c>
      <c r="B15" s="20">
        <v>7.1428571428573402E-4</v>
      </c>
      <c r="C15" s="13">
        <v>3.0357142857142345E-3</v>
      </c>
      <c r="E15" s="7" t="s">
        <v>25</v>
      </c>
      <c r="F15" s="13">
        <v>0.47619047619047067</v>
      </c>
    </row>
    <row r="17" spans="1:4" x14ac:dyDescent="0.2">
      <c r="A17" s="3" t="s">
        <v>3</v>
      </c>
    </row>
    <row r="18" spans="1:4" x14ac:dyDescent="0.2">
      <c r="A18" s="5" t="s">
        <v>20</v>
      </c>
      <c r="B18" s="5" t="s">
        <v>4</v>
      </c>
      <c r="C18" s="7"/>
      <c r="D18" s="5" t="s">
        <v>5</v>
      </c>
    </row>
    <row r="19" spans="1:4" x14ac:dyDescent="0.2">
      <c r="A19" s="7">
        <v>1</v>
      </c>
      <c r="B19" s="11">
        <f t="shared" ref="B19:B26" si="0">SUMPRODUCT($B6:$C6,$B$15:$C$15)</f>
        <v>1.0000000000000007</v>
      </c>
      <c r="C19" s="8" t="s">
        <v>6</v>
      </c>
      <c r="D19" s="11">
        <f>PRODUCT($F6,$F$15)</f>
        <v>0.99999999999998845</v>
      </c>
    </row>
    <row r="20" spans="1:4" x14ac:dyDescent="0.2">
      <c r="A20" s="7">
        <v>2</v>
      </c>
      <c r="B20" s="11">
        <f t="shared" si="0"/>
        <v>0.74107142857142883</v>
      </c>
      <c r="C20" s="8" t="s">
        <v>6</v>
      </c>
      <c r="D20" s="11">
        <f>PRODUCT($F7,$F$15)</f>
        <v>0.23809523809523533</v>
      </c>
    </row>
    <row r="21" spans="1:4" x14ac:dyDescent="0.2">
      <c r="A21" s="7">
        <v>3</v>
      </c>
      <c r="B21" s="11">
        <f t="shared" si="0"/>
        <v>1.4285714285714139</v>
      </c>
      <c r="C21" s="8" t="s">
        <v>6</v>
      </c>
      <c r="D21" s="11">
        <f t="shared" ref="D21:D26" si="1">PRODUCT($F8,$F$15)</f>
        <v>1.4285714285714119</v>
      </c>
    </row>
    <row r="22" spans="1:4" x14ac:dyDescent="0.2">
      <c r="A22" s="7">
        <v>4</v>
      </c>
      <c r="B22" s="11">
        <f t="shared" si="0"/>
        <v>1.6160714285714124</v>
      </c>
      <c r="C22" s="8" t="s">
        <v>6</v>
      </c>
      <c r="D22" s="11">
        <f t="shared" si="1"/>
        <v>0.95238095238094134</v>
      </c>
    </row>
    <row r="23" spans="1:4" x14ac:dyDescent="0.2">
      <c r="A23" s="7">
        <v>5</v>
      </c>
      <c r="B23" s="11">
        <f t="shared" si="0"/>
        <v>1.2321428571428508</v>
      </c>
      <c r="C23" s="8" t="s">
        <v>6</v>
      </c>
      <c r="D23" s="11">
        <f t="shared" si="1"/>
        <v>0.47619047619047067</v>
      </c>
    </row>
    <row r="24" spans="1:4" x14ac:dyDescent="0.2">
      <c r="A24" s="7">
        <v>6</v>
      </c>
      <c r="B24" s="11">
        <f t="shared" si="0"/>
        <v>0.81250000000000222</v>
      </c>
      <c r="C24" s="8" t="s">
        <v>6</v>
      </c>
      <c r="D24" s="11">
        <f t="shared" si="1"/>
        <v>0.71428571428570597</v>
      </c>
    </row>
    <row r="25" spans="1:4" x14ac:dyDescent="0.2">
      <c r="A25" s="7">
        <v>7</v>
      </c>
      <c r="B25" s="11">
        <f t="shared" si="0"/>
        <v>0.85714285714285376</v>
      </c>
      <c r="C25" s="8" t="s">
        <v>6</v>
      </c>
      <c r="D25" s="11">
        <f t="shared" si="1"/>
        <v>0.28571428571428237</v>
      </c>
    </row>
    <row r="26" spans="1:4" x14ac:dyDescent="0.2">
      <c r="A26" s="7">
        <v>8</v>
      </c>
      <c r="B26" s="11">
        <f t="shared" si="0"/>
        <v>1.9642857142856875</v>
      </c>
      <c r="C26" s="8" t="s">
        <v>6</v>
      </c>
      <c r="D26" s="11">
        <f t="shared" si="1"/>
        <v>0.85714285714284721</v>
      </c>
    </row>
    <row r="28" spans="1:4" x14ac:dyDescent="0.2">
      <c r="A28" s="3" t="s">
        <v>21</v>
      </c>
    </row>
    <row r="29" spans="1:4" x14ac:dyDescent="0.2">
      <c r="A29" s="7" t="s">
        <v>24</v>
      </c>
      <c r="B29" s="11">
        <f>VLOOKUP(B3,A18:D26,2)</f>
        <v>1.0000000000000007</v>
      </c>
      <c r="C29" s="10" t="s">
        <v>7</v>
      </c>
      <c r="D29">
        <v>1</v>
      </c>
    </row>
    <row r="30" spans="1:4" x14ac:dyDescent="0.2">
      <c r="A30" s="7"/>
    </row>
    <row r="31" spans="1:4" x14ac:dyDescent="0.2">
      <c r="A31" s="3" t="s">
        <v>22</v>
      </c>
    </row>
    <row r="32" spans="1:4" x14ac:dyDescent="0.2">
      <c r="A32" s="9" t="s">
        <v>23</v>
      </c>
      <c r="B32" s="12">
        <f>VLOOKUP(B3,A18:D26,4)</f>
        <v>0.99999999999998845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DCD84-69AD-4546-A0AD-A1511B5F1B9D}">
  <dimension ref="A1:B15"/>
  <sheetViews>
    <sheetView workbookViewId="0"/>
  </sheetViews>
  <sheetFormatPr baseColWidth="10" defaultRowHeight="16" x14ac:dyDescent="0.2"/>
  <sheetData>
    <row r="1" spans="1:2" x14ac:dyDescent="0.2">
      <c r="A1">
        <v>1</v>
      </c>
    </row>
    <row r="2" spans="1:2" x14ac:dyDescent="0.2">
      <c r="A2" t="s">
        <v>27</v>
      </c>
    </row>
    <row r="3" spans="1:2" x14ac:dyDescent="0.2">
      <c r="A3">
        <v>1</v>
      </c>
    </row>
    <row r="4" spans="1:2" x14ac:dyDescent="0.2">
      <c r="A4">
        <v>1</v>
      </c>
    </row>
    <row r="5" spans="1:2" x14ac:dyDescent="0.2">
      <c r="A5">
        <v>8</v>
      </c>
    </row>
    <row r="6" spans="1:2" x14ac:dyDescent="0.2">
      <c r="A6">
        <v>1</v>
      </c>
    </row>
    <row r="8" spans="1:2" x14ac:dyDescent="0.2">
      <c r="A8" s="14"/>
      <c r="B8" s="14"/>
    </row>
    <row r="9" spans="1:2" x14ac:dyDescent="0.2">
      <c r="A9" t="s">
        <v>28</v>
      </c>
    </row>
    <row r="10" spans="1:2" x14ac:dyDescent="0.2">
      <c r="A10" t="s">
        <v>26</v>
      </c>
    </row>
    <row r="15" spans="1:2" x14ac:dyDescent="0.2">
      <c r="B15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DD39-3EAC-0547-97E7-35FAD3C9B6E9}">
  <dimension ref="A1:K24"/>
  <sheetViews>
    <sheetView topLeftCell="A2" zoomScale="144" zoomScaleNormal="120" workbookViewId="0">
      <selection activeCell="B5" sqref="B5:B12"/>
    </sheetView>
  </sheetViews>
  <sheetFormatPr baseColWidth="10" defaultRowHeight="16" x14ac:dyDescent="0.2"/>
  <sheetData>
    <row r="1" spans="1:11" x14ac:dyDescent="0.2">
      <c r="A1" s="2" t="s">
        <v>29</v>
      </c>
      <c r="K1" s="17" t="str">
        <f>CONCATENATE("Sensitivity of ",$K$4," to ","Selected Project")</f>
        <v>Sensitivity of $B$32 to Selected Project</v>
      </c>
    </row>
    <row r="3" spans="1:11" x14ac:dyDescent="0.2">
      <c r="A3" t="s">
        <v>30</v>
      </c>
      <c r="K3" t="s">
        <v>31</v>
      </c>
    </row>
    <row r="4" spans="1:11" ht="38" x14ac:dyDescent="0.2">
      <c r="B4" s="15" t="s">
        <v>28</v>
      </c>
      <c r="J4" s="17">
        <f>MATCH($K$4,OutputAddresses,0)</f>
        <v>1</v>
      </c>
      <c r="K4" s="16" t="s">
        <v>28</v>
      </c>
    </row>
    <row r="5" spans="1:11" x14ac:dyDescent="0.2">
      <c r="A5">
        <v>1</v>
      </c>
      <c r="B5" s="24">
        <v>0.99999999999998845</v>
      </c>
      <c r="K5">
        <f>INDEX(OutputValues,1,$J$4)</f>
        <v>0.99999999999998845</v>
      </c>
    </row>
    <row r="6" spans="1:11" x14ac:dyDescent="0.2">
      <c r="A6">
        <v>2</v>
      </c>
      <c r="B6" s="18">
        <v>0.32128514056224533</v>
      </c>
      <c r="K6">
        <f>INDEX(OutputValues,2,$J$4)</f>
        <v>0.32128514056224533</v>
      </c>
    </row>
    <row r="7" spans="1:11" x14ac:dyDescent="0.2">
      <c r="A7">
        <v>3</v>
      </c>
      <c r="B7" s="18">
        <v>0.99999999999999811</v>
      </c>
      <c r="K7">
        <f>INDEX(OutputValues,3,$J$4)</f>
        <v>0.99999999999999811</v>
      </c>
    </row>
    <row r="8" spans="1:11" x14ac:dyDescent="0.2">
      <c r="A8">
        <v>4</v>
      </c>
      <c r="B8" s="18">
        <v>0.58931860036832329</v>
      </c>
      <c r="K8">
        <f>INDEX(OutputValues,4,$J$4)</f>
        <v>0.58931860036832329</v>
      </c>
    </row>
    <row r="9" spans="1:11" x14ac:dyDescent="0.2">
      <c r="A9">
        <v>5</v>
      </c>
      <c r="B9" s="18">
        <v>0.38647342995168843</v>
      </c>
      <c r="K9">
        <f>INDEX(OutputValues,5,$J$4)</f>
        <v>0.38647342995168843</v>
      </c>
    </row>
    <row r="10" spans="1:11" x14ac:dyDescent="0.2">
      <c r="A10">
        <v>6</v>
      </c>
      <c r="B10" s="18">
        <v>0.95238095238093878</v>
      </c>
      <c r="K10">
        <f>INDEX(OutputValues,6,$J$4)</f>
        <v>0.95238095238093878</v>
      </c>
    </row>
    <row r="11" spans="1:11" x14ac:dyDescent="0.2">
      <c r="A11">
        <v>7</v>
      </c>
      <c r="B11" s="18">
        <v>0.33333333333333093</v>
      </c>
      <c r="K11">
        <f>INDEX(OutputValues,7,$J$4)</f>
        <v>0.33333333333333093</v>
      </c>
    </row>
    <row r="12" spans="1:11" x14ac:dyDescent="0.2">
      <c r="A12">
        <v>8</v>
      </c>
      <c r="B12" s="19">
        <v>0.89999999999996438</v>
      </c>
      <c r="K12">
        <f>INDEX(OutputValues,8,$J$4)</f>
        <v>0.89999999999996438</v>
      </c>
    </row>
    <row r="16" spans="1:11" x14ac:dyDescent="0.2">
      <c r="A16" s="22"/>
      <c r="B16" s="23"/>
    </row>
    <row r="17" spans="1:1" x14ac:dyDescent="0.2">
      <c r="A17" s="8"/>
    </row>
    <row r="18" spans="1:1" x14ac:dyDescent="0.2">
      <c r="A18" s="8"/>
    </row>
    <row r="19" spans="1:1" x14ac:dyDescent="0.2">
      <c r="A19" s="8"/>
    </row>
    <row r="20" spans="1:1" x14ac:dyDescent="0.2">
      <c r="A20" s="8"/>
    </row>
    <row r="21" spans="1:1" x14ac:dyDescent="0.2">
      <c r="A21" s="8"/>
    </row>
    <row r="22" spans="1:1" x14ac:dyDescent="0.2">
      <c r="A22" s="8"/>
    </row>
    <row r="23" spans="1:1" x14ac:dyDescent="0.2">
      <c r="A23" s="8"/>
    </row>
    <row r="24" spans="1:1" x14ac:dyDescent="0.2">
      <c r="A24" s="8"/>
    </row>
  </sheetData>
  <dataValidations count="1">
    <dataValidation type="list" allowBlank="1" showInputMessage="1" showErrorMessage="1" sqref="K4" xr:uid="{6ED7D581-DCAB-DF4B-8F9C-9701401BA1F2}">
      <formula1>OutputAddresses</formula1>
    </dataValidation>
  </dataValidations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457EC-EB81-5D4A-B5F2-153C4BDDFD66}">
  <dimension ref="A1:O32"/>
  <sheetViews>
    <sheetView zoomScale="113" workbookViewId="0">
      <selection activeCell="J24" sqref="J24"/>
    </sheetView>
  </sheetViews>
  <sheetFormatPr baseColWidth="10" defaultRowHeight="16" x14ac:dyDescent="0.2"/>
  <cols>
    <col min="1" max="1" width="26" customWidth="1"/>
    <col min="4" max="4" width="12.5" bestFit="1" customWidth="1"/>
    <col min="5" max="5" width="17.33203125" bestFit="1" customWidth="1"/>
    <col min="7" max="7" width="9" customWidth="1"/>
    <col min="8" max="8" width="19.1640625" bestFit="1" customWidth="1"/>
    <col min="15" max="15" width="19.1640625" bestFit="1" customWidth="1"/>
  </cols>
  <sheetData>
    <row r="1" spans="1:15" x14ac:dyDescent="0.2">
      <c r="A1" s="2" t="s">
        <v>8</v>
      </c>
    </row>
    <row r="3" spans="1:15" x14ac:dyDescent="0.2">
      <c r="A3" s="2" t="s">
        <v>26</v>
      </c>
      <c r="B3" s="1">
        <v>8</v>
      </c>
    </row>
    <row r="4" spans="1:15" x14ac:dyDescent="0.2">
      <c r="G4" s="25" t="s">
        <v>46</v>
      </c>
    </row>
    <row r="5" spans="1:15" x14ac:dyDescent="0.2">
      <c r="A5" s="3" t="s">
        <v>0</v>
      </c>
      <c r="B5" s="4" t="s">
        <v>17</v>
      </c>
      <c r="C5" s="4" t="s">
        <v>18</v>
      </c>
      <c r="E5" s="6" t="s">
        <v>1</v>
      </c>
      <c r="F5" s="4" t="s">
        <v>19</v>
      </c>
      <c r="G5" s="4" t="s">
        <v>49</v>
      </c>
      <c r="I5" s="3"/>
      <c r="J5" s="4"/>
      <c r="K5" s="4"/>
      <c r="M5" s="6"/>
      <c r="N5" s="4"/>
      <c r="O5" s="4"/>
    </row>
    <row r="6" spans="1:15" x14ac:dyDescent="0.2">
      <c r="A6" s="7" t="s">
        <v>9</v>
      </c>
      <c r="B6" s="7">
        <v>550</v>
      </c>
      <c r="C6" s="7">
        <v>200</v>
      </c>
      <c r="E6" s="7" t="s">
        <v>9</v>
      </c>
      <c r="F6" s="7">
        <v>2.1</v>
      </c>
      <c r="G6" s="7">
        <v>6.5</v>
      </c>
      <c r="H6" s="7"/>
      <c r="J6" s="7"/>
      <c r="K6" s="7"/>
      <c r="M6" s="7"/>
      <c r="N6" s="7"/>
      <c r="O6" s="7"/>
    </row>
    <row r="7" spans="1:15" x14ac:dyDescent="0.2">
      <c r="A7" s="7" t="s">
        <v>10</v>
      </c>
      <c r="B7" s="7">
        <v>400</v>
      </c>
      <c r="C7" s="7">
        <v>150</v>
      </c>
      <c r="E7" s="7" t="s">
        <v>10</v>
      </c>
      <c r="F7" s="7">
        <v>0.5</v>
      </c>
      <c r="G7" s="7">
        <v>4</v>
      </c>
      <c r="H7" s="7"/>
      <c r="J7" s="7"/>
      <c r="K7" s="7"/>
      <c r="M7" s="7"/>
      <c r="N7" s="7"/>
      <c r="O7" s="7"/>
    </row>
    <row r="8" spans="1:15" x14ac:dyDescent="0.2">
      <c r="A8" s="7" t="s">
        <v>11</v>
      </c>
      <c r="B8" s="7">
        <v>300</v>
      </c>
      <c r="C8" s="7">
        <v>400</v>
      </c>
      <c r="E8" s="7" t="s">
        <v>11</v>
      </c>
      <c r="F8" s="7">
        <v>3</v>
      </c>
      <c r="G8" s="7">
        <v>7</v>
      </c>
      <c r="H8" s="7"/>
      <c r="J8" s="7"/>
      <c r="K8" s="7"/>
      <c r="M8" s="7"/>
      <c r="N8" s="7"/>
      <c r="O8" s="7"/>
    </row>
    <row r="9" spans="1:15" x14ac:dyDescent="0.2">
      <c r="A9" s="7" t="s">
        <v>12</v>
      </c>
      <c r="B9" s="5">
        <v>350</v>
      </c>
      <c r="C9" s="7">
        <v>450</v>
      </c>
      <c r="E9" s="7" t="s">
        <v>12</v>
      </c>
      <c r="F9" s="5">
        <v>2</v>
      </c>
      <c r="G9" s="7">
        <v>6</v>
      </c>
      <c r="H9" s="7"/>
      <c r="J9" s="7"/>
      <c r="K9" s="7"/>
      <c r="M9" s="7"/>
      <c r="N9" s="5"/>
      <c r="O9" s="7"/>
    </row>
    <row r="10" spans="1:15" x14ac:dyDescent="0.2">
      <c r="A10" s="7" t="s">
        <v>13</v>
      </c>
      <c r="B10" s="7">
        <v>450</v>
      </c>
      <c r="C10" s="5">
        <v>300</v>
      </c>
      <c r="E10" s="7" t="s">
        <v>13</v>
      </c>
      <c r="F10" s="7">
        <v>1</v>
      </c>
      <c r="G10" s="7">
        <v>5.5</v>
      </c>
      <c r="H10" s="7"/>
      <c r="J10" s="7"/>
      <c r="K10" s="5"/>
      <c r="M10" s="7"/>
      <c r="N10" s="7"/>
      <c r="O10" s="7"/>
    </row>
    <row r="11" spans="1:15" x14ac:dyDescent="0.2">
      <c r="A11" s="7" t="s">
        <v>14</v>
      </c>
      <c r="B11" s="7">
        <v>500</v>
      </c>
      <c r="C11">
        <v>150</v>
      </c>
      <c r="E11" s="7" t="s">
        <v>14</v>
      </c>
      <c r="F11" s="7">
        <v>1.5</v>
      </c>
      <c r="G11" s="7">
        <v>4</v>
      </c>
      <c r="H11" s="7"/>
      <c r="J11" s="7"/>
      <c r="M11" s="7"/>
      <c r="N11" s="7"/>
      <c r="O11" s="7"/>
    </row>
    <row r="12" spans="1:15" x14ac:dyDescent="0.2">
      <c r="A12" s="7" t="s">
        <v>15</v>
      </c>
      <c r="B12" s="7">
        <v>350</v>
      </c>
      <c r="C12">
        <v>200</v>
      </c>
      <c r="E12" s="7" t="s">
        <v>15</v>
      </c>
      <c r="F12" s="7">
        <v>0.6</v>
      </c>
      <c r="G12" s="7">
        <v>4.5</v>
      </c>
      <c r="H12" s="7"/>
      <c r="J12" s="7"/>
      <c r="M12" s="7"/>
      <c r="N12" s="7"/>
      <c r="O12" s="7"/>
    </row>
    <row r="13" spans="1:15" x14ac:dyDescent="0.2">
      <c r="A13" s="7" t="s">
        <v>16</v>
      </c>
      <c r="B13" s="7">
        <v>200</v>
      </c>
      <c r="C13">
        <v>600</v>
      </c>
      <c r="E13" s="7" t="s">
        <v>16</v>
      </c>
      <c r="F13" s="7">
        <v>1.8</v>
      </c>
      <c r="G13" s="7">
        <v>5</v>
      </c>
      <c r="H13" s="7"/>
      <c r="J13" s="7"/>
      <c r="M13" s="7"/>
      <c r="N13" s="7"/>
      <c r="O13" s="7"/>
    </row>
    <row r="15" spans="1:15" x14ac:dyDescent="0.2">
      <c r="A15" s="7" t="s">
        <v>2</v>
      </c>
      <c r="B15" s="20">
        <v>4.4000000000000185E-3</v>
      </c>
      <c r="C15" s="13">
        <v>1.9999999999998231E-4</v>
      </c>
      <c r="E15" s="7" t="s">
        <v>25</v>
      </c>
      <c r="F15" s="13">
        <v>0</v>
      </c>
      <c r="G15" s="20">
        <v>0.19999999999999968</v>
      </c>
      <c r="I15" s="7"/>
    </row>
    <row r="16" spans="1:15" x14ac:dyDescent="0.2">
      <c r="I16" s="3"/>
      <c r="M16" s="6"/>
    </row>
    <row r="17" spans="1:15" x14ac:dyDescent="0.2">
      <c r="A17" s="3" t="s">
        <v>3</v>
      </c>
      <c r="I17" s="7"/>
      <c r="J17" s="21"/>
      <c r="K17" s="21"/>
      <c r="M17" s="7"/>
      <c r="N17" s="21"/>
      <c r="O17" s="21"/>
    </row>
    <row r="18" spans="1:15" x14ac:dyDescent="0.2">
      <c r="A18" s="5" t="s">
        <v>20</v>
      </c>
      <c r="B18" s="5" t="s">
        <v>4</v>
      </c>
      <c r="C18" s="7"/>
      <c r="D18" s="5" t="s">
        <v>5</v>
      </c>
      <c r="I18" s="7"/>
      <c r="J18" s="21"/>
      <c r="K18" s="21"/>
      <c r="M18" s="7"/>
      <c r="N18" s="21"/>
      <c r="O18" s="21"/>
    </row>
    <row r="19" spans="1:15" x14ac:dyDescent="0.2">
      <c r="A19" s="7">
        <v>1</v>
      </c>
      <c r="B19" s="11">
        <f t="shared" ref="B19:B26" si="0">SUMPRODUCT($B6:$C6,$B$15:$C$15)</f>
        <v>2.4600000000000066</v>
      </c>
      <c r="C19" s="8" t="s">
        <v>6</v>
      </c>
      <c r="D19" s="11">
        <f>SUMPRODUCT(F6:G6,$F$15:$G$15)</f>
        <v>1.2999999999999978</v>
      </c>
      <c r="I19" s="7"/>
      <c r="J19" s="21"/>
      <c r="K19" s="21"/>
      <c r="M19" s="7"/>
      <c r="N19" s="21"/>
      <c r="O19" s="21"/>
    </row>
    <row r="20" spans="1:15" x14ac:dyDescent="0.2">
      <c r="A20" s="7">
        <v>2</v>
      </c>
      <c r="B20" s="11">
        <f t="shared" si="0"/>
        <v>1.7900000000000047</v>
      </c>
      <c r="C20" s="8" t="s">
        <v>6</v>
      </c>
      <c r="D20" s="11">
        <f>SUMPRODUCT(F7:G7,$F$15:$G$15)</f>
        <v>0.79999999999999871</v>
      </c>
      <c r="I20" s="7"/>
      <c r="J20" s="21"/>
      <c r="K20" s="21"/>
      <c r="M20" s="7"/>
      <c r="N20" s="21"/>
      <c r="O20" s="21"/>
    </row>
    <row r="21" spans="1:15" x14ac:dyDescent="0.2">
      <c r="A21" s="7">
        <v>3</v>
      </c>
      <c r="B21" s="11">
        <f t="shared" si="0"/>
        <v>1.3999999999999986</v>
      </c>
      <c r="C21" s="8" t="s">
        <v>6</v>
      </c>
      <c r="D21" s="11">
        <f t="shared" ref="D21:D26" si="1">SUMPRODUCT(F8:G8,$F$15:$G$15)</f>
        <v>1.3999999999999977</v>
      </c>
      <c r="I21" s="7"/>
      <c r="J21" s="21"/>
      <c r="K21" s="21"/>
      <c r="M21" s="7"/>
      <c r="N21" s="21"/>
      <c r="O21" s="21"/>
    </row>
    <row r="22" spans="1:15" x14ac:dyDescent="0.2">
      <c r="A22" s="7">
        <v>4</v>
      </c>
      <c r="B22" s="11">
        <f t="shared" si="0"/>
        <v>1.6299999999999986</v>
      </c>
      <c r="C22" s="8" t="s">
        <v>6</v>
      </c>
      <c r="D22" s="11">
        <f t="shared" si="1"/>
        <v>1.199999999999998</v>
      </c>
      <c r="I22" s="7"/>
      <c r="J22" s="21"/>
      <c r="K22" s="21"/>
      <c r="M22" s="7"/>
      <c r="N22" s="21"/>
      <c r="O22" s="21"/>
    </row>
    <row r="23" spans="1:15" x14ac:dyDescent="0.2">
      <c r="A23" s="7">
        <v>5</v>
      </c>
      <c r="B23" s="11">
        <f t="shared" si="0"/>
        <v>2.0400000000000031</v>
      </c>
      <c r="C23" s="8" t="s">
        <v>6</v>
      </c>
      <c r="D23" s="11">
        <f t="shared" si="1"/>
        <v>1.0999999999999983</v>
      </c>
      <c r="I23" s="7"/>
      <c r="J23" s="21"/>
      <c r="K23" s="21"/>
      <c r="M23" s="7"/>
      <c r="N23" s="21"/>
      <c r="O23" s="21"/>
    </row>
    <row r="24" spans="1:15" x14ac:dyDescent="0.2">
      <c r="A24" s="7">
        <v>6</v>
      </c>
      <c r="B24" s="11">
        <f t="shared" si="0"/>
        <v>2.2300000000000062</v>
      </c>
      <c r="C24" s="8" t="s">
        <v>6</v>
      </c>
      <c r="D24" s="11">
        <f t="shared" si="1"/>
        <v>0.79999999999999871</v>
      </c>
      <c r="I24" s="7"/>
      <c r="J24" s="21"/>
      <c r="K24" s="21"/>
      <c r="M24" s="7"/>
      <c r="N24" s="21"/>
      <c r="O24" s="21"/>
    </row>
    <row r="25" spans="1:15" x14ac:dyDescent="0.2">
      <c r="A25" s="7">
        <v>7</v>
      </c>
      <c r="B25" s="11">
        <f t="shared" si="0"/>
        <v>1.580000000000003</v>
      </c>
      <c r="C25" s="8" t="s">
        <v>6</v>
      </c>
      <c r="D25" s="11">
        <f t="shared" si="1"/>
        <v>0.89999999999999858</v>
      </c>
    </row>
    <row r="26" spans="1:15" x14ac:dyDescent="0.2">
      <c r="A26" s="7">
        <v>8</v>
      </c>
      <c r="B26" s="11">
        <f t="shared" si="0"/>
        <v>0.99999999999999312</v>
      </c>
      <c r="C26" s="8" t="s">
        <v>6</v>
      </c>
      <c r="D26" s="11">
        <f t="shared" si="1"/>
        <v>0.99999999999999845</v>
      </c>
    </row>
    <row r="28" spans="1:15" x14ac:dyDescent="0.2">
      <c r="A28" s="3" t="s">
        <v>21</v>
      </c>
    </row>
    <row r="29" spans="1:15" x14ac:dyDescent="0.2">
      <c r="A29" s="7" t="s">
        <v>24</v>
      </c>
      <c r="B29" s="11">
        <f>VLOOKUP(B3,A18:D26,2)</f>
        <v>0.99999999999999312</v>
      </c>
      <c r="C29" s="10" t="s">
        <v>7</v>
      </c>
      <c r="D29">
        <v>1</v>
      </c>
    </row>
    <row r="30" spans="1:15" x14ac:dyDescent="0.2">
      <c r="A30" s="7"/>
    </row>
    <row r="31" spans="1:15" x14ac:dyDescent="0.2">
      <c r="A31" s="3" t="s">
        <v>22</v>
      </c>
    </row>
    <row r="32" spans="1:15" x14ac:dyDescent="0.2">
      <c r="A32" s="9" t="s">
        <v>23</v>
      </c>
      <c r="B32" s="12">
        <f>VLOOKUP(B3,A18:D26,4)</f>
        <v>0.99999999999999845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7FAD-02D9-B14B-84A7-A9C839D28B89}">
  <dimension ref="A1:B15"/>
  <sheetViews>
    <sheetView workbookViewId="0"/>
  </sheetViews>
  <sheetFormatPr baseColWidth="10" defaultRowHeight="16" x14ac:dyDescent="0.2"/>
  <sheetData>
    <row r="1" spans="1:2" x14ac:dyDescent="0.2">
      <c r="A1">
        <v>1</v>
      </c>
    </row>
    <row r="2" spans="1:2" x14ac:dyDescent="0.2">
      <c r="A2" t="s">
        <v>27</v>
      </c>
    </row>
    <row r="3" spans="1:2" x14ac:dyDescent="0.2">
      <c r="A3">
        <v>1</v>
      </c>
    </row>
    <row r="4" spans="1:2" x14ac:dyDescent="0.2">
      <c r="A4">
        <v>1</v>
      </c>
    </row>
    <row r="5" spans="1:2" x14ac:dyDescent="0.2">
      <c r="A5">
        <v>8</v>
      </c>
    </row>
    <row r="6" spans="1:2" x14ac:dyDescent="0.2">
      <c r="A6">
        <v>1</v>
      </c>
    </row>
    <row r="8" spans="1:2" x14ac:dyDescent="0.2">
      <c r="A8" s="14"/>
      <c r="B8" s="14"/>
    </row>
    <row r="9" spans="1:2" x14ac:dyDescent="0.2">
      <c r="A9" t="s">
        <v>28</v>
      </c>
    </row>
    <row r="10" spans="1:2" x14ac:dyDescent="0.2">
      <c r="A10" t="s">
        <v>32</v>
      </c>
    </row>
    <row r="15" spans="1:2" x14ac:dyDescent="0.2">
      <c r="B15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419D-0BCF-3247-952D-79B6828D7828}">
  <dimension ref="A1:B15"/>
  <sheetViews>
    <sheetView workbookViewId="0"/>
  </sheetViews>
  <sheetFormatPr baseColWidth="10" defaultRowHeight="16" x14ac:dyDescent="0.2"/>
  <sheetData>
    <row r="1" spans="1:2" x14ac:dyDescent="0.2">
      <c r="A1">
        <v>1</v>
      </c>
    </row>
    <row r="2" spans="1:2" x14ac:dyDescent="0.2">
      <c r="A2" t="s">
        <v>27</v>
      </c>
    </row>
    <row r="3" spans="1:2" x14ac:dyDescent="0.2">
      <c r="A3">
        <v>1</v>
      </c>
    </row>
    <row r="4" spans="1:2" x14ac:dyDescent="0.2">
      <c r="A4">
        <v>1</v>
      </c>
    </row>
    <row r="5" spans="1:2" x14ac:dyDescent="0.2">
      <c r="A5">
        <v>8</v>
      </c>
    </row>
    <row r="6" spans="1:2" x14ac:dyDescent="0.2">
      <c r="A6">
        <v>1</v>
      </c>
    </row>
    <row r="8" spans="1:2" x14ac:dyDescent="0.2">
      <c r="A8" s="14"/>
      <c r="B8" s="14"/>
    </row>
    <row r="9" spans="1:2" x14ac:dyDescent="0.2">
      <c r="A9" t="s">
        <v>28</v>
      </c>
    </row>
    <row r="10" spans="1:2" x14ac:dyDescent="0.2">
      <c r="A10" t="s">
        <v>32</v>
      </c>
    </row>
    <row r="15" spans="1:2" x14ac:dyDescent="0.2">
      <c r="B15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CCAE-376D-8747-8C5F-F59AC1EF4796}">
  <dimension ref="A1:K12"/>
  <sheetViews>
    <sheetView zoomScale="115" workbookViewId="0">
      <selection activeCell="G20" sqref="G20"/>
    </sheetView>
  </sheetViews>
  <sheetFormatPr baseColWidth="10" defaultRowHeight="16" x14ac:dyDescent="0.2"/>
  <sheetData>
    <row r="1" spans="1:11" x14ac:dyDescent="0.2">
      <c r="A1" s="2" t="s">
        <v>47</v>
      </c>
      <c r="K1" s="17" t="str">
        <f>CONCATENATE("Sensitivity of ",$K$4," to ","Selected_Project")</f>
        <v>Sensitivity of $B$32 to Selected_Project</v>
      </c>
    </row>
    <row r="3" spans="1:11" x14ac:dyDescent="0.2">
      <c r="A3" t="s">
        <v>48</v>
      </c>
      <c r="K3" t="s">
        <v>31</v>
      </c>
    </row>
    <row r="4" spans="1:11" ht="38" x14ac:dyDescent="0.2">
      <c r="B4" s="15" t="s">
        <v>28</v>
      </c>
      <c r="J4" s="17">
        <f>MATCH($K$4,OutputAddresses,0)</f>
        <v>1</v>
      </c>
      <c r="K4" s="16" t="s">
        <v>28</v>
      </c>
    </row>
    <row r="5" spans="1:11" x14ac:dyDescent="0.2">
      <c r="A5">
        <v>1</v>
      </c>
      <c r="B5" s="24">
        <v>0.99999999999999134</v>
      </c>
      <c r="K5">
        <f>INDEX(OutputValues,1,$J$4)</f>
        <v>0.99999999999999134</v>
      </c>
    </row>
    <row r="6" spans="1:11" x14ac:dyDescent="0.2">
      <c r="A6">
        <v>2</v>
      </c>
      <c r="B6" s="18">
        <v>0.83660130718954295</v>
      </c>
      <c r="K6">
        <f>INDEX(OutputValues,2,$J$4)</f>
        <v>0.83660130718954295</v>
      </c>
    </row>
    <row r="7" spans="1:11" x14ac:dyDescent="0.2">
      <c r="A7">
        <v>3</v>
      </c>
      <c r="B7" s="18">
        <v>1</v>
      </c>
      <c r="K7">
        <f>INDEX(OutputValues,3,$J$4)</f>
        <v>1</v>
      </c>
    </row>
    <row r="8" spans="1:11" x14ac:dyDescent="0.2">
      <c r="A8">
        <v>4</v>
      </c>
      <c r="B8" s="18">
        <v>0.752941176470586</v>
      </c>
      <c r="K8">
        <f>INDEX(OutputValues,4,$J$4)</f>
        <v>0.752941176470586</v>
      </c>
    </row>
    <row r="9" spans="1:11" x14ac:dyDescent="0.2">
      <c r="A9">
        <v>5</v>
      </c>
      <c r="B9" s="18">
        <v>0.79279279279279324</v>
      </c>
      <c r="K9">
        <f>INDEX(OutputValues,5,$J$4)</f>
        <v>0.79279279279279324</v>
      </c>
    </row>
    <row r="10" spans="1:11" x14ac:dyDescent="0.2">
      <c r="A10">
        <v>6</v>
      </c>
      <c r="B10" s="18">
        <v>0.95238095238094034</v>
      </c>
      <c r="K10">
        <f>INDEX(OutputValues,6,$J$4)</f>
        <v>0.95238095238094034</v>
      </c>
    </row>
    <row r="11" spans="1:11" x14ac:dyDescent="0.2">
      <c r="A11">
        <v>7</v>
      </c>
      <c r="B11" s="18">
        <v>0.89999999999999802</v>
      </c>
      <c r="K11">
        <f>INDEX(OutputValues,7,$J$4)</f>
        <v>0.89999999999999802</v>
      </c>
    </row>
    <row r="12" spans="1:11" x14ac:dyDescent="0.2">
      <c r="A12">
        <v>8</v>
      </c>
      <c r="B12" s="19">
        <v>0.99999999999999956</v>
      </c>
      <c r="K12">
        <f>INDEX(OutputValues,8,$J$4)</f>
        <v>0.99999999999999956</v>
      </c>
    </row>
  </sheetData>
  <dataValidations count="1">
    <dataValidation type="list" allowBlank="1" showInputMessage="1" showErrorMessage="1" sqref="K4" xr:uid="{050C6B29-AE1D-1B4C-9A89-1E066003D0C2}">
      <formula1>OutputAddresses</formula1>
    </dataValidation>
  </dataValidations>
  <pageMargins left="0.7" right="0.7" top="0.75" bottom="0.75" header="0.3" footer="0.3"/>
  <pageSetup paperSize="9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Q1_Graph</vt:lpstr>
      <vt:lpstr>Q1_Project</vt:lpstr>
      <vt:lpstr>STS_Q1</vt:lpstr>
      <vt:lpstr>Q1.4_Improve</vt:lpstr>
      <vt:lpstr>STS_Q1.4</vt:lpstr>
      <vt:lpstr>STS_Q1!ChartData</vt:lpstr>
      <vt:lpstr>STS_Q1.4!ChartData</vt:lpstr>
      <vt:lpstr>STS_Q1!InputValues</vt:lpstr>
      <vt:lpstr>STS_Q1.4!InputValues</vt:lpstr>
      <vt:lpstr>STS_Q1!OutputAddresses</vt:lpstr>
      <vt:lpstr>STS_Q1.4!OutputAddresses</vt:lpstr>
      <vt:lpstr>STS_Q1!OutputValues</vt:lpstr>
      <vt:lpstr>STS_Q1.4!OutputValues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2025-04-22T00:33:38Z</dcterms:created>
  <dcterms:modified xsi:type="dcterms:W3CDTF">2025-05-05T23:51:04Z</dcterms:modified>
</cp:coreProperties>
</file>