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atnbe/Desktop/"/>
    </mc:Choice>
  </mc:AlternateContent>
  <xr:revisionPtr revIDLastSave="0" documentId="13_ncr:1_{4DEC5A24-38EF-2846-8E67-4AE1B5CCFCB7}" xr6:coauthVersionLast="47" xr6:coauthVersionMax="47" xr10:uidLastSave="{00000000-0000-0000-0000-000000000000}"/>
  <bookViews>
    <workbookView xWindow="0" yWindow="0" windowWidth="28800" windowHeight="18000" activeTab="8" xr2:uid="{6D27C776-7BA2-4A4B-AED5-BF8903DEEE81}"/>
  </bookViews>
  <sheets>
    <sheet name="Question" sheetId="2" r:id="rId1"/>
    <sheet name="Profit Analysis Q2" sheetId="1" r:id="rId2"/>
    <sheet name="Sensitivity Report Q2" sheetId="8" r:id="rId3"/>
    <sheet name="Profit Analysis Q3" sheetId="9" r:id="rId4"/>
    <sheet name="Profit Analysis Q4" sheetId="10" r:id="rId5"/>
    <sheet name="Profit Analysis Q2_STS" sheetId="14" state="veryHidden" r:id="rId6"/>
    <sheet name="Profit Analysis Q4_STS" sheetId="5" state="veryHidden" r:id="rId7"/>
    <sheet name="Profit Analysis Q3_STS" sheetId="16" state="veryHidden" r:id="rId8"/>
    <sheet name="STS_1" sheetId="22" r:id="rId9"/>
  </sheets>
  <definedNames>
    <definedName name="ChartData" localSheetId="8">STS_1!$K$5:$K$14</definedName>
    <definedName name="InputValues" localSheetId="8">STS_1!$A$5:$A$14</definedName>
    <definedName name="OutputAddresses" localSheetId="8">STS_1!$B$4:$D$4</definedName>
    <definedName name="OutputValues" localSheetId="8">STS_1!$B$5:$D$14</definedName>
    <definedName name="solver_adj" localSheetId="1" hidden="1">'Profit Analysis Q2'!$B$8:$C$9</definedName>
    <definedName name="solver_adj" localSheetId="3" hidden="1">'Profit Analysis Q3'!$B$8:$C$9</definedName>
    <definedName name="solver_adj" localSheetId="4" hidden="1">'Profit Analysis Q4'!$B$8:$C$9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'Profit Analysis Q2'!$B$12</definedName>
    <definedName name="solver_lhs1" localSheetId="3" hidden="1">'Profit Analysis Q3'!$B$12</definedName>
    <definedName name="solver_lhs1" localSheetId="4" hidden="1">'Profit Analysis Q4'!$B$12</definedName>
    <definedName name="solver_lhs2" localSheetId="1" hidden="1">'Profit Analysis Q2'!$B$13</definedName>
    <definedName name="solver_lhs2" localSheetId="3" hidden="1">'Profit Analysis Q3'!$B$13</definedName>
    <definedName name="solver_lhs2" localSheetId="4" hidden="1">'Profit Analysis Q4'!$B$13</definedName>
    <definedName name="solver_lhs3" localSheetId="1" hidden="1">'Profit Analysis Q2'!$B$14</definedName>
    <definedName name="solver_lhs3" localSheetId="3" hidden="1">'Profit Analysis Q3'!$B$14</definedName>
    <definedName name="solver_lhs3" localSheetId="4" hidden="1">'Profit Analysis Q4'!$B$14</definedName>
    <definedName name="solver_lhs4" localSheetId="1" hidden="1">'Profit Analysis Q2'!$B$8:$C$9</definedName>
    <definedName name="solver_lhs4" localSheetId="3" hidden="1">'Profit Analysis Q3'!$B$8:$C$9</definedName>
    <definedName name="solver_lhs4" localSheetId="4" hidden="1">'Profit Analysis Q4'!$B$8:$C$9</definedName>
    <definedName name="solver_lhs5" localSheetId="1" hidden="1">'Profit Analysis Q2'!$C$9</definedName>
    <definedName name="solver_lhs5" localSheetId="3" hidden="1">'Profit Analysis Q3'!$C$9</definedName>
    <definedName name="solver_lhs5" localSheetId="4" hidden="1">'Profit Analysis Q4'!$C$9</definedName>
    <definedName name="solver_lhs6" localSheetId="1" hidden="1">'Profit Analysis Q2'!$D$8</definedName>
    <definedName name="solver_lhs6" localSheetId="3" hidden="1">'Profit Analysis Q3'!$D$8</definedName>
    <definedName name="solver_lhs6" localSheetId="4" hidden="1">'Profit Analysis Q4'!$D$8</definedName>
    <definedName name="solver_lhs7" localSheetId="1" hidden="1">'Profit Analysis Q2'!$D$9</definedName>
    <definedName name="solver_lhs7" localSheetId="3" hidden="1">'Profit Analysis Q3'!$D$9</definedName>
    <definedName name="solver_lhs7" localSheetId="4" hidden="1">'Profit Analysis Q4'!$D$9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3" hidden="1">4</definedName>
    <definedName name="solver_num" localSheetId="4" hidden="1">4</definedName>
    <definedName name="solver_opt" localSheetId="1" hidden="1">'Profit Analysis Q2'!$D$19</definedName>
    <definedName name="solver_opt" localSheetId="3" hidden="1">'Profit Analysis Q3'!$D$19</definedName>
    <definedName name="solver_opt" localSheetId="4" hidden="1">'Profit Analysis Q4'!$D$19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4" localSheetId="1" hidden="1">3</definedName>
    <definedName name="solver_rel4" localSheetId="3" hidden="1">3</definedName>
    <definedName name="solver_rel4" localSheetId="4" hidden="1">3</definedName>
    <definedName name="solver_rel5" localSheetId="1" hidden="1">3</definedName>
    <definedName name="solver_rel5" localSheetId="3" hidden="1">3</definedName>
    <definedName name="solver_rel5" localSheetId="4" hidden="1">3</definedName>
    <definedName name="solver_rel6" localSheetId="1" hidden="1">1</definedName>
    <definedName name="solver_rel6" localSheetId="3" hidden="1">1</definedName>
    <definedName name="solver_rel6" localSheetId="4" hidden="1">1</definedName>
    <definedName name="solver_rel7" localSheetId="1" hidden="1">1</definedName>
    <definedName name="solver_rel7" localSheetId="3" hidden="1">1</definedName>
    <definedName name="solver_rel7" localSheetId="4" hidden="1">1</definedName>
    <definedName name="solver_rhs1" localSheetId="1" hidden="1">'Profit Analysis Q2'!$C$12</definedName>
    <definedName name="solver_rhs1" localSheetId="3" hidden="1">'Profit Analysis Q3'!$C$12</definedName>
    <definedName name="solver_rhs1" localSheetId="4" hidden="1">'Profit Analysis Q4'!$C$12</definedName>
    <definedName name="solver_rhs2" localSheetId="1" hidden="1">'Profit Analysis Q2'!$C$13</definedName>
    <definedName name="solver_rhs2" localSheetId="3" hidden="1">'Profit Analysis Q3'!$C$13</definedName>
    <definedName name="solver_rhs2" localSheetId="4" hidden="1">'Profit Analysis Q4'!$C$13</definedName>
    <definedName name="solver_rhs3" localSheetId="1" hidden="1">'Profit Analysis Q2'!$C$14</definedName>
    <definedName name="solver_rhs3" localSheetId="3" hidden="1">'Profit Analysis Q3'!$C$14</definedName>
    <definedName name="solver_rhs3" localSheetId="4" hidden="1">'Profit Analysis Q4'!$C$14</definedName>
    <definedName name="solver_rhs4" localSheetId="1" hidden="1">0</definedName>
    <definedName name="solver_rhs4" localSheetId="3" hidden="1">0</definedName>
    <definedName name="solver_rhs4" localSheetId="4" hidden="1">0</definedName>
    <definedName name="solver_rhs5" localSheetId="1" hidden="1">0</definedName>
    <definedName name="solver_rhs5" localSheetId="3" hidden="1">0</definedName>
    <definedName name="solver_rhs5" localSheetId="4" hidden="1">0</definedName>
    <definedName name="solver_rhs6" localSheetId="1" hidden="1">'Profit Analysis Q2'!$E$8</definedName>
    <definedName name="solver_rhs6" localSheetId="3" hidden="1">'Profit Analysis Q3'!$E$8</definedName>
    <definedName name="solver_rhs6" localSheetId="4" hidden="1">'Profit Analysis Q4'!$E$8</definedName>
    <definedName name="solver_rhs7" localSheetId="1" hidden="1">'Profit Analysis Q2'!$E$9</definedName>
    <definedName name="solver_rhs7" localSheetId="3" hidden="1">'Profit Analysis Q3'!$E$9</definedName>
    <definedName name="solver_rhs7" localSheetId="4" hidden="1">'Profit Analysis Q4'!$E$9</definedName>
    <definedName name="solver_rlx" localSheetId="1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2" l="1"/>
  <c r="K14" i="22"/>
  <c r="K13" i="22"/>
  <c r="K12" i="22"/>
  <c r="K11" i="22"/>
  <c r="K10" i="22"/>
  <c r="K9" i="22"/>
  <c r="K8" i="22"/>
  <c r="K7" i="22"/>
  <c r="K6" i="22"/>
  <c r="K5" i="22"/>
  <c r="J4" i="22"/>
  <c r="L7" i="10"/>
  <c r="L8" i="10"/>
  <c r="L9" i="10"/>
  <c r="L10" i="10"/>
  <c r="L11" i="10"/>
  <c r="L12" i="10"/>
  <c r="L13" i="10"/>
  <c r="L14" i="10"/>
  <c r="L6" i="10"/>
  <c r="B14" i="1"/>
  <c r="B13" i="1"/>
  <c r="C18" i="1"/>
  <c r="B18" i="1"/>
  <c r="C18" i="10"/>
  <c r="C19" i="10" s="1"/>
  <c r="B18" i="10"/>
  <c r="B14" i="10"/>
  <c r="B13" i="10"/>
  <c r="C18" i="9"/>
  <c r="C19" i="9" s="1"/>
  <c r="B18" i="9"/>
  <c r="B19" i="9" s="1"/>
  <c r="B14" i="9"/>
  <c r="B13" i="9"/>
  <c r="D19" i="9" l="1"/>
  <c r="B12" i="1"/>
  <c r="B19" i="1"/>
  <c r="B12" i="10"/>
  <c r="B19" i="10"/>
  <c r="D19" i="10" s="1"/>
  <c r="B12" i="9"/>
  <c r="C19" i="1"/>
  <c r="D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5" authorId="0" shapeId="0" xr:uid="{FE88E8D2-55F2-874B-BB16-9628543BF02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9F9CFDA8-05A6-5440-B4DD-285224B4131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D160F2F5-65AC-1B4E-9675-EC0A58844B3E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4828D26F-C0F3-A24A-82E0-AFABD68CC8F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247FCDA6-5CFB-964C-AB08-65E89F3DD7E7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E95C9042-E8C3-8148-8E9C-5CD4BD699C2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AFBC2608-45B9-9B40-927F-AE3AC10EC0A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940E38C8-E6DF-6541-86D1-A780D34EB6C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56C9EF4D-7ACE-5C4C-8D42-4076CB9A271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3EDBDB48-7131-E649-8501-4AA47035B57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B50E9942-C399-374E-B230-113C359916E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4555FA7-1598-FC43-8246-E3BA411DB98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6E53089-7C30-7042-99D4-E381BC9D788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E374E09-263C-0248-BCA6-F5F22A2422C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53470C37-C44A-6648-B9E7-57A7DE1F513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FFEAD8B6-F523-0F49-87CF-C158C6C8F89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2E4181E-2AC2-B849-9A31-B367D4BBF99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762F998A-5AC5-FC46-9BBE-0FEEF4BD44C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FBB10A4-ADAF-474B-82E5-D092006899C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B07C94A-DF3C-1D47-882A-D82E5BF3674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<sst xmlns="http://schemas.openxmlformats.org/spreadsheetml/2006/main" count="140" uniqueCount="65">
  <si>
    <t>CozyFarm Project</t>
  </si>
  <si>
    <t>Amount of water required for sugar beets/acre</t>
  </si>
  <si>
    <t>Amount of water required for corn/acre</t>
  </si>
  <si>
    <t>Sugar beets</t>
  </si>
  <si>
    <t>Corn</t>
  </si>
  <si>
    <t>Profit Model</t>
  </si>
  <si>
    <t>Total Profit</t>
  </si>
  <si>
    <t>Decided Variables</t>
  </si>
  <si>
    <t>Quantity of producing at farm 2(700 acres)</t>
  </si>
  <si>
    <t>Quantity of producing at farm 1(400 acres)</t>
  </si>
  <si>
    <t>Total amount of required water to produce</t>
  </si>
  <si>
    <t>Data for chart</t>
  </si>
  <si>
    <t>Microsoft Excel 16.86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</si>
  <si>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</si>
  <si>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</si>
  <si>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</si>
  <si>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</si>
  <si>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</si>
  <si>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</si>
  <si>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</si>
  <si>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</si>
  <si>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</si>
  <si>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</si>
  <si>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</si>
  <si>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</si>
  <si>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</si>
  <si>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</si>
  <si>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</si>
  <si>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</si>
  <si>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</si>
  <si>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Quantity of producing at farm 1(400 acres) Sugar beets</t>
  </si>
  <si>
    <t>Quantity of producing at farm 1(400 acres) Corn</t>
  </si>
  <si>
    <t>$B$12</t>
  </si>
  <si>
    <t>Quantity of producing at farm 2(700 acres) Sugar beets</t>
  </si>
  <si>
    <t>$C$12</t>
  </si>
  <si>
    <t>Quantity of producing at farm 2(700 acres) Corn</t>
  </si>
  <si>
    <t>Inputs variables</t>
  </si>
  <si>
    <t>Constrains</t>
  </si>
  <si>
    <t>Quantity of producing(acres) by product</t>
  </si>
  <si>
    <t>Profit of each product per acres</t>
  </si>
  <si>
    <t>Max areas of Farm 1(acres)</t>
  </si>
  <si>
    <t>Limitation</t>
  </si>
  <si>
    <t>Water can use per day (acres-feet)</t>
  </si>
  <si>
    <t>Max areas of Farm 2(acres)</t>
  </si>
  <si>
    <t>Worksheet: [Group Work Q2.xlsx]Profit Analysis Q1</t>
  </si>
  <si>
    <t>Report Created: 08/02/2025 16:13:40</t>
  </si>
  <si>
    <t>$B$8</t>
  </si>
  <si>
    <t>$C$8</t>
  </si>
  <si>
    <t>$B$9</t>
  </si>
  <si>
    <t>$C$9</t>
  </si>
  <si>
    <t>$B$13</t>
  </si>
  <si>
    <t>$B$14</t>
  </si>
  <si>
    <t>$B$19:$D$19</t>
  </si>
  <si>
    <t>$B$19</t>
  </si>
  <si>
    <t>$C$19</t>
  </si>
  <si>
    <t>$D$19</t>
  </si>
  <si>
    <t>Limitation of water</t>
  </si>
  <si>
    <t>Limitation of water (cell $C$12) values along side, output cell(s) along top</t>
  </si>
  <si>
    <t>From R Programming</t>
  </si>
  <si>
    <t xml:space="preserve">Quantity of producing at farm 1(400 acres) </t>
  </si>
  <si>
    <t xml:space="preserve">Quantity of producing at farm 2(700 acres) </t>
  </si>
  <si>
    <t>-</t>
  </si>
  <si>
    <t>Profit Difference</t>
  </si>
  <si>
    <t xml:space="preserve">Limitation of water </t>
  </si>
  <si>
    <t>Oneway analysis for Solver model in Profit Analysis Q4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</si>
</sst>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9" x14ac:knownFonts="1">
    <font>
      <sz val="12"/>
      <color theme="1"/>
      <name val="Aptos"/>
      <family val="2"/>
      <scheme val="minor"/>
    </font>
    <font>
      <b/>
      <sz val="14"/>
      <color theme="1"/>
      <name val="Aptos"/>
      <scheme val="minor"/>
    </font>
    <font>
      <sz val="14"/>
      <color theme="1"/>
      <name val="Aptos"/>
      <scheme val="minor"/>
    </font>
    <font>
      <sz val="14"/>
      <color rgb="FFFF0000"/>
      <name val="Aptos"/>
      <scheme val="minor"/>
    </font>
    <font>
      <b/>
      <sz val="12"/>
      <color theme="1"/>
      <name val="Aptos"/>
      <scheme val="minor"/>
    </font>
    <font>
      <sz val="12"/>
      <color rgb="FFFFFFFF"/>
      <name val="Aptos"/>
      <family val="2"/>
      <scheme val="minor"/>
    </font>
    <font>
      <sz val="10"/>
      <color rgb="FF000000"/>
      <name val="Tahoma"/>
      <family val="2"/>
    </font>
    <font>
      <b/>
      <sz val="12"/>
      <color indexed="18"/>
      <name val="Aptos"/>
      <family val="2"/>
      <scheme val="minor"/>
    </font>
    <font>
      <sz val="14"/>
      <color theme="1"/>
      <name val="Apto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3" fillId="0" borderId="0" xfId="0" applyFont="1"/>
    <xf numFmtId="49" fontId="0" fillId="0" borderId="0" xfId="0" applyNumberFormat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5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3" fontId="1" fillId="2" borderId="0" xfId="0" applyNumberFormat="1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0" fillId="0" borderId="0" xfId="0" applyNumberFormat="1" applyBorder="1"/>
    <xf numFmtId="0" fontId="8" fillId="0" borderId="0" xfId="0" applyFont="1"/>
    <xf numFmtId="164" fontId="2" fillId="0" borderId="5" xfId="0" applyNumberFormat="1" applyFont="1" applyBorder="1"/>
    <xf numFmtId="164" fontId="2" fillId="0" borderId="8" xfId="0" applyNumberFormat="1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3" fontId="2" fillId="0" borderId="1" xfId="0" applyNumberFormat="1" applyFont="1" applyBorder="1"/>
    <xf numFmtId="164" fontId="2" fillId="0" borderId="3" xfId="0" applyNumberFormat="1" applyFont="1" applyBorder="1"/>
    <xf numFmtId="0" fontId="2" fillId="0" borderId="3" xfId="0" quotePrefix="1" applyFont="1" applyBorder="1" applyAlignment="1">
      <alignment horizontal="center"/>
    </xf>
    <xf numFmtId="3" fontId="2" fillId="0" borderId="4" xfId="0" applyNumberFormat="1" applyFont="1" applyBorder="1"/>
    <xf numFmtId="3" fontId="2" fillId="0" borderId="6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$B$19 to Limitation of water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STS_1!$A$5:$A$14</c:f>
              <c:numCache>
                <c:formatCode>#,##0</c:formatCode>
                <c:ptCount val="1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STS_1!$K$5:$K$14</c:f>
              <c:numCache>
                <c:formatCode>General</c:formatCode>
                <c:ptCount val="10"/>
                <c:pt idx="0">
                  <c:v>22275</c:v>
                </c:pt>
                <c:pt idx="1">
                  <c:v>22300</c:v>
                </c:pt>
                <c:pt idx="2">
                  <c:v>22325</c:v>
                </c:pt>
                <c:pt idx="3">
                  <c:v>22350</c:v>
                </c:pt>
                <c:pt idx="4">
                  <c:v>22375</c:v>
                </c:pt>
                <c:pt idx="5">
                  <c:v>22400</c:v>
                </c:pt>
                <c:pt idx="6">
                  <c:v>22425</c:v>
                </c:pt>
                <c:pt idx="7">
                  <c:v>22450</c:v>
                </c:pt>
                <c:pt idx="8">
                  <c:v>22475</c:v>
                </c:pt>
                <c:pt idx="9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E-FA43-87CE-ED688F56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008"/>
        <c:axId val="16248736"/>
      </c:lineChart>
      <c:catAx>
        <c:axId val="162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Limitation of water ($C$12)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6248736"/>
        <c:crosses val="autoZero"/>
        <c:auto val="1"/>
        <c:lblAlgn val="ctr"/>
        <c:lblOffset val="100"/>
        <c:noMultiLvlLbl val="0"/>
      </c:catAx>
      <c:valAx>
        <c:axId val="162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7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https://lh7-rt.googleusercontent.com/docsz/AD_4nXesTy_YJijkNur_zleEfe6Kr3Mm-xfnRfhjLp0j2KAkbdrLuN7gWdmu8IHln0hbc-b8GJLWMaEYrZtxB_fIf-3o-DABkpwbbcC-Luxf390T0If1x-392zJVlXxlDfctADz3TwPVfA?key=g5tCvELLMLNWhqLb2c1e5wL8" TargetMode="External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289278</xdr:colOff>
      <xdr:row>1</xdr:row>
      <xdr:rowOff>81844</xdr:rowOff>
    </xdr:from>
    <xdr:to>
      <xdr:col>9</xdr:col>
      <xdr:colOff>632178</xdr:colOff>
      <xdr:row>21</xdr:row>
      <xdr:rowOff>110283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22DFA4-14D8-DBF4-04FE-1A6FDD09F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278" y="279400"/>
          <a:ext cx="7835900" cy="397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465665</xdr:colOff>
      <xdr:row>22</xdr:row>
      <xdr:rowOff>169333</xdr:rowOff>
    </xdr:from>
    <xdr:to>
      <xdr:col>10</xdr:col>
      <xdr:colOff>497780</xdr:colOff>
      <xdr:row>44</xdr:row>
      <xdr:rowOff>112889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748A7-1590-8C5C-C745-CE83E051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665" y="4515555"/>
          <a:ext cx="8357671" cy="4289778"/>
        </a:xfrm>
        <a:prstGeom prst="rect">
          <a:avLst/>
        </a:prstGeom>
      </xdr:spPr>
    </xdr:pic>
    <xdr:clientData/>
  </xdr:twoCellAnchor>
  <xdr:twoCellAnchor editAs="oneCell">
    <xdr:from>
      <xdr:col>12</xdr:col>
      <xdr:colOff>56444</xdr:colOff>
      <xdr:row>3</xdr:row>
      <xdr:rowOff>98777</xdr:rowOff>
    </xdr:from>
    <xdr:to>
      <xdr:col>19</xdr:col>
      <xdr:colOff>210255</xdr:colOff>
      <xdr:row>34</xdr:row>
      <xdr:rowOff>19755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4474C2-718F-5945-5FD4-0BDA439A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7111" y="691444"/>
          <a:ext cx="5981700" cy="6045200"/>
        </a:xfrm>
        <a:prstGeom prst="rect">
          <a:avLst/>
        </a:prstGeom>
      </xdr:spPr>
    </xdr:pic>
    <xdr:clientData/>
  </xdr:twoCellAnchor>
  <xdr:twoCellAnchor editAs="oneCell">
    <xdr:from>
      <xdr:col>12</xdr:col>
      <xdr:colOff>98777</xdr:colOff>
      <xdr:row>35</xdr:row>
      <xdr:rowOff>14112</xdr:rowOff>
    </xdr:from>
    <xdr:to>
      <xdr:col>18</xdr:col>
      <xdr:colOff>196144</xdr:colOff>
      <xdr:row>39</xdr:row>
      <xdr:rowOff>176389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3EE8EE-F096-7028-9735-C535C77FB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9444" y="6928556"/>
          <a:ext cx="50927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203200</xdr:rowOff>
    </xdr:from>
    <xdr:to>
      <xdr:col>15</xdr:col>
      <xdr:colOff>366548</xdr:colOff>
      <xdr:row>19</xdr:row>
      <xdr:rowOff>127000</xdr:rowOff>
    </xdr:to>
    <xdr:pic>
      <xdr:nvPicPr>
        <xdr:cNvPr id="2" name="Picture 5" descr="A graph with lines and numbers&#10;&#10;Description automatically generated">
          <a:extLst>
            <a:ext uri="{FF2B5EF4-FFF2-40B4-BE49-F238E27FC236}">
              <a16:creationId xmlns:a16="http://schemas.microsoft.com/office/drawing/2014/main" id="{55E8F7A6-8BDA-C44B-9DB7-F31121F8E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965200"/>
          <a:ext cx="7783348" cy="398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15</xdr:row>
      <xdr:rowOff>0</xdr:rowOff>
    </xdr:from>
    <xdr:to>
      <xdr:col>13</xdr:col>
      <xdr:colOff>241300</xdr:colOff>
      <xdr:row>30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3EAEE500-0AEF-056F-27D3-9F7B21A83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3</xdr:row>
      <xdr:rowOff>0</xdr:rowOff>
    </xdr:from>
    <xdr:to>
      <xdr:col>14</xdr:col>
      <xdr:colOff>355600</xdr:colOff>
      <xdr:row>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6A768-86A0-B500-1B85-6D1B3B653334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5378-AC9F-CD4B-9782-EC8028758E65}">
  <dimension ref="A1"/>
  <sheetViews>
    <sheetView zoomScale="90" workbookViewId="0">
      <selection activeCell="P47" sqref="P4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45E7-8997-0D4D-957B-35FB0C48C2F5}">
  <dimension ref="A1:H19"/>
  <sheetViews>
    <sheetView workbookViewId="0">
      <selection activeCell="C4" sqref="C4"/>
    </sheetView>
  </sheetViews>
  <sheetFormatPr baseColWidth="10" defaultRowHeight="20" customHeight="1" x14ac:dyDescent="0.25"/>
  <cols>
    <col min="1" max="1" width="49" style="2" bestFit="1" customWidth="1"/>
    <col min="2" max="3" width="14.33203125" style="2" customWidth="1"/>
    <col min="4" max="4" width="11.6640625" style="2" customWidth="1"/>
    <col min="5" max="5" width="15.6640625" style="2" bestFit="1" customWidth="1"/>
    <col min="6" max="6" width="10.83203125" style="2"/>
    <col min="7" max="7" width="10.83203125" style="2" customWidth="1"/>
    <col min="8" max="16384" width="10.83203125" style="2"/>
  </cols>
  <sheetData>
    <row r="1" spans="1:8" ht="20" customHeight="1" x14ac:dyDescent="0.25">
      <c r="A1" s="1" t="s">
        <v>0</v>
      </c>
      <c r="B1" s="10"/>
      <c r="H1" s="10"/>
    </row>
    <row r="2" spans="1:8" ht="20" customHeight="1" x14ac:dyDescent="0.25">
      <c r="A2"/>
    </row>
    <row r="3" spans="1:8" ht="20" customHeight="1" x14ac:dyDescent="0.25">
      <c r="A3" s="1" t="s">
        <v>36</v>
      </c>
      <c r="G3" s="2" t="s">
        <v>58</v>
      </c>
    </row>
    <row r="4" spans="1:8" ht="20" customHeight="1" x14ac:dyDescent="0.25">
      <c r="A4" s="2" t="s">
        <v>1</v>
      </c>
      <c r="B4" s="3">
        <v>5</v>
      </c>
    </row>
    <row r="5" spans="1:8" ht="20" customHeight="1" x14ac:dyDescent="0.25">
      <c r="A5" s="2" t="s">
        <v>2</v>
      </c>
      <c r="B5" s="3">
        <v>1</v>
      </c>
    </row>
    <row r="7" spans="1:8" ht="20" customHeight="1" x14ac:dyDescent="0.25">
      <c r="A7" s="1" t="s">
        <v>7</v>
      </c>
      <c r="B7" s="8" t="s">
        <v>3</v>
      </c>
      <c r="C7" s="8" t="s">
        <v>4</v>
      </c>
      <c r="E7" s="1"/>
    </row>
    <row r="8" spans="1:8" ht="20" customHeight="1" x14ac:dyDescent="0.25">
      <c r="A8" s="2" t="s">
        <v>9</v>
      </c>
      <c r="B8" s="9">
        <v>0</v>
      </c>
      <c r="C8" s="9">
        <v>400</v>
      </c>
      <c r="D8" s="3"/>
      <c r="E8" s="3"/>
    </row>
    <row r="9" spans="1:8" ht="20" customHeight="1" x14ac:dyDescent="0.25">
      <c r="A9" s="2" t="s">
        <v>8</v>
      </c>
      <c r="B9" s="9">
        <v>225</v>
      </c>
      <c r="C9" s="9">
        <v>475</v>
      </c>
      <c r="D9" s="3"/>
      <c r="E9" s="3"/>
    </row>
    <row r="11" spans="1:8" ht="20" customHeight="1" x14ac:dyDescent="0.25">
      <c r="A11" s="1" t="s">
        <v>37</v>
      </c>
      <c r="C11" s="1" t="s">
        <v>41</v>
      </c>
    </row>
    <row r="12" spans="1:8" ht="20" customHeight="1" x14ac:dyDescent="0.25">
      <c r="A12" s="2" t="s">
        <v>10</v>
      </c>
      <c r="B12" s="3">
        <f>B4*B18+B5*C18</f>
        <v>2000</v>
      </c>
      <c r="C12" s="3">
        <v>2000</v>
      </c>
      <c r="D12" s="2" t="s">
        <v>42</v>
      </c>
    </row>
    <row r="13" spans="1:8" ht="20" customHeight="1" x14ac:dyDescent="0.25">
      <c r="A13" s="2" t="s">
        <v>9</v>
      </c>
      <c r="B13" s="3">
        <f>SUM(B8:C8)</f>
        <v>400</v>
      </c>
      <c r="C13" s="3">
        <v>400</v>
      </c>
      <c r="D13" s="2" t="s">
        <v>40</v>
      </c>
    </row>
    <row r="14" spans="1:8" ht="20" customHeight="1" x14ac:dyDescent="0.25">
      <c r="A14" s="2" t="s">
        <v>8</v>
      </c>
      <c r="B14" s="3">
        <f>SUM(B9:C9)</f>
        <v>700</v>
      </c>
      <c r="C14" s="3">
        <v>700</v>
      </c>
      <c r="D14" s="2" t="s">
        <v>43</v>
      </c>
    </row>
    <row r="15" spans="1:8" ht="20" customHeight="1" x14ac:dyDescent="0.25">
      <c r="B15" s="4"/>
      <c r="C15" s="4"/>
      <c r="D15" s="5"/>
      <c r="E15" s="5"/>
    </row>
    <row r="16" spans="1:8" ht="20" customHeight="1" x14ac:dyDescent="0.25">
      <c r="A16" s="1" t="s">
        <v>5</v>
      </c>
      <c r="B16" s="8" t="s">
        <v>3</v>
      </c>
      <c r="C16" s="8" t="s">
        <v>4</v>
      </c>
    </row>
    <row r="17" spans="1:5" ht="20" customHeight="1" x14ac:dyDescent="0.25">
      <c r="A17" s="2" t="s">
        <v>39</v>
      </c>
      <c r="B17" s="6">
        <v>100</v>
      </c>
      <c r="C17" s="6">
        <v>60</v>
      </c>
      <c r="D17" s="8" t="s">
        <v>6</v>
      </c>
    </row>
    <row r="18" spans="1:5" ht="20" customHeight="1" x14ac:dyDescent="0.25">
      <c r="A18" s="2" t="s">
        <v>38</v>
      </c>
      <c r="B18" s="25">
        <f>B8+B9</f>
        <v>225</v>
      </c>
      <c r="C18" s="25">
        <f>C8+C9</f>
        <v>875</v>
      </c>
      <c r="D18" s="1"/>
      <c r="E18" s="1"/>
    </row>
    <row r="19" spans="1:5" ht="20" customHeight="1" x14ac:dyDescent="0.25">
      <c r="A19" s="1" t="s">
        <v>6</v>
      </c>
      <c r="B19" s="6">
        <f>B17*B18</f>
        <v>22500</v>
      </c>
      <c r="C19" s="6">
        <f>C17*C18</f>
        <v>52500</v>
      </c>
      <c r="D19" s="7">
        <f>B19+C19</f>
        <v>75000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88A-A613-F743-9AC9-B951B48FC442}">
  <dimension ref="A1:H19"/>
  <sheetViews>
    <sheetView showGridLines="0" workbookViewId="0">
      <selection activeCell="E31" sqref="E31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45.5" bestFit="1" customWidth="1"/>
    <col min="4" max="4" width="5.832031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12" t="s">
        <v>12</v>
      </c>
    </row>
    <row r="2" spans="1:8" x14ac:dyDescent="0.2">
      <c r="A2" s="12" t="s">
        <v>44</v>
      </c>
    </row>
    <row r="3" spans="1:8" x14ac:dyDescent="0.2">
      <c r="A3" s="12" t="s">
        <v>45</v>
      </c>
    </row>
    <row r="6" spans="1:8" ht="16" thickBot="1" x14ac:dyDescent="0.25">
      <c r="A6" t="s">
        <v>13</v>
      </c>
    </row>
    <row r="7" spans="1:8" x14ac:dyDescent="0.2">
      <c r="B7" s="28"/>
      <c r="C7" s="28"/>
      <c r="D7" s="28" t="s">
        <v>16</v>
      </c>
      <c r="E7" s="28" t="s">
        <v>18</v>
      </c>
      <c r="F7" s="28" t="s">
        <v>20</v>
      </c>
      <c r="G7" s="28" t="s">
        <v>22</v>
      </c>
      <c r="H7" s="28" t="s">
        <v>22</v>
      </c>
    </row>
    <row r="8" spans="1:8" ht="16" thickBot="1" x14ac:dyDescent="0.25">
      <c r="B8" s="29" t="s">
        <v>14</v>
      </c>
      <c r="C8" s="29" t="s">
        <v>15</v>
      </c>
      <c r="D8" s="29" t="s">
        <v>17</v>
      </c>
      <c r="E8" s="29" t="s">
        <v>19</v>
      </c>
      <c r="F8" s="29" t="s">
        <v>21</v>
      </c>
      <c r="G8" s="29" t="s">
        <v>23</v>
      </c>
      <c r="H8" s="29" t="s">
        <v>24</v>
      </c>
    </row>
    <row r="9" spans="1:8" x14ac:dyDescent="0.2">
      <c r="B9" s="26" t="s">
        <v>46</v>
      </c>
      <c r="C9" s="26" t="s">
        <v>30</v>
      </c>
      <c r="D9" s="26">
        <v>0</v>
      </c>
      <c r="E9" s="26">
        <v>0</v>
      </c>
      <c r="F9" s="26">
        <v>100</v>
      </c>
      <c r="G9" s="26">
        <v>0</v>
      </c>
      <c r="H9" s="26">
        <v>1E+30</v>
      </c>
    </row>
    <row r="10" spans="1:8" x14ac:dyDescent="0.2">
      <c r="B10" s="26" t="s">
        <v>47</v>
      </c>
      <c r="C10" s="26" t="s">
        <v>31</v>
      </c>
      <c r="D10" s="26">
        <v>400</v>
      </c>
      <c r="E10" s="26">
        <v>0</v>
      </c>
      <c r="F10" s="26">
        <v>60</v>
      </c>
      <c r="G10" s="26">
        <v>1E+30</v>
      </c>
      <c r="H10" s="26">
        <v>0</v>
      </c>
    </row>
    <row r="11" spans="1:8" x14ac:dyDescent="0.2">
      <c r="B11" s="26" t="s">
        <v>48</v>
      </c>
      <c r="C11" s="26" t="s">
        <v>33</v>
      </c>
      <c r="D11" s="26">
        <v>225</v>
      </c>
      <c r="E11" s="26">
        <v>0</v>
      </c>
      <c r="F11" s="26">
        <v>100</v>
      </c>
      <c r="G11" s="26">
        <v>200</v>
      </c>
      <c r="H11" s="26">
        <v>0</v>
      </c>
    </row>
    <row r="12" spans="1:8" ht="16" thickBot="1" x14ac:dyDescent="0.25">
      <c r="B12" s="27" t="s">
        <v>49</v>
      </c>
      <c r="C12" s="27" t="s">
        <v>35</v>
      </c>
      <c r="D12" s="27">
        <v>475</v>
      </c>
      <c r="E12" s="27">
        <v>0</v>
      </c>
      <c r="F12" s="27">
        <v>60</v>
      </c>
      <c r="G12" s="27">
        <v>0</v>
      </c>
      <c r="H12" s="27">
        <v>40</v>
      </c>
    </row>
    <row r="14" spans="1:8" ht="16" thickBot="1" x14ac:dyDescent="0.25">
      <c r="A14" t="s">
        <v>25</v>
      </c>
    </row>
    <row r="15" spans="1:8" x14ac:dyDescent="0.2">
      <c r="B15" s="28"/>
      <c r="C15" s="28"/>
      <c r="D15" s="28" t="s">
        <v>16</v>
      </c>
      <c r="E15" s="28" t="s">
        <v>26</v>
      </c>
      <c r="F15" s="28" t="s">
        <v>28</v>
      </c>
      <c r="G15" s="28" t="s">
        <v>22</v>
      </c>
      <c r="H15" s="28" t="s">
        <v>22</v>
      </c>
    </row>
    <row r="16" spans="1:8" ht="16" thickBot="1" x14ac:dyDescent="0.25">
      <c r="B16" s="29" t="s">
        <v>14</v>
      </c>
      <c r="C16" s="29" t="s">
        <v>15</v>
      </c>
      <c r="D16" s="29" t="s">
        <v>17</v>
      </c>
      <c r="E16" s="29" t="s">
        <v>27</v>
      </c>
      <c r="F16" s="29" t="s">
        <v>29</v>
      </c>
      <c r="G16" s="29" t="s">
        <v>23</v>
      </c>
      <c r="H16" s="29" t="s">
        <v>24</v>
      </c>
    </row>
    <row r="17" spans="2:8" x14ac:dyDescent="0.2">
      <c r="B17" s="26" t="s">
        <v>32</v>
      </c>
      <c r="C17" s="26" t="s">
        <v>10</v>
      </c>
      <c r="D17" s="26">
        <v>2000</v>
      </c>
      <c r="E17" s="26">
        <v>10</v>
      </c>
      <c r="F17" s="26">
        <v>2000</v>
      </c>
      <c r="G17" s="26">
        <v>1900</v>
      </c>
      <c r="H17" s="26">
        <v>900</v>
      </c>
    </row>
    <row r="18" spans="2:8" x14ac:dyDescent="0.2">
      <c r="B18" s="26" t="s">
        <v>50</v>
      </c>
      <c r="C18" s="26" t="s">
        <v>59</v>
      </c>
      <c r="D18" s="26">
        <v>400</v>
      </c>
      <c r="E18" s="26">
        <v>50</v>
      </c>
      <c r="F18" s="26">
        <v>400</v>
      </c>
      <c r="G18" s="26">
        <v>900</v>
      </c>
      <c r="H18" s="26">
        <v>400</v>
      </c>
    </row>
    <row r="19" spans="2:8" ht="16" thickBot="1" x14ac:dyDescent="0.25">
      <c r="B19" s="27" t="s">
        <v>51</v>
      </c>
      <c r="C19" s="27" t="s">
        <v>60</v>
      </c>
      <c r="D19" s="27">
        <v>700</v>
      </c>
      <c r="E19" s="27">
        <v>50</v>
      </c>
      <c r="F19" s="27">
        <v>700</v>
      </c>
      <c r="G19" s="27">
        <v>900</v>
      </c>
      <c r="H19" s="27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3CA2-8BF9-A342-876D-DF480327BAFD}">
  <dimension ref="A1:H19"/>
  <sheetViews>
    <sheetView workbookViewId="0">
      <selection activeCell="E22" sqref="E22"/>
    </sheetView>
  </sheetViews>
  <sheetFormatPr baseColWidth="10" defaultRowHeight="20" customHeight="1" x14ac:dyDescent="0.25"/>
  <cols>
    <col min="1" max="1" width="44.5" style="2" bestFit="1" customWidth="1"/>
    <col min="2" max="3" width="14.33203125" style="2" customWidth="1"/>
    <col min="4" max="4" width="11.6640625" style="2" customWidth="1"/>
    <col min="5" max="5" width="15.6640625" style="2" bestFit="1" customWidth="1"/>
    <col min="6" max="6" width="10.83203125" style="2"/>
    <col min="7" max="7" width="10.83203125" style="2" customWidth="1"/>
    <col min="8" max="16384" width="10.83203125" style="2"/>
  </cols>
  <sheetData>
    <row r="1" spans="1:8" ht="20" customHeight="1" x14ac:dyDescent="0.25">
      <c r="A1" s="1" t="s">
        <v>0</v>
      </c>
      <c r="B1" s="10"/>
      <c r="H1" s="10"/>
    </row>
    <row r="2" spans="1:8" ht="20" customHeight="1" x14ac:dyDescent="0.25">
      <c r="A2"/>
    </row>
    <row r="3" spans="1:8" ht="20" customHeight="1" x14ac:dyDescent="0.25">
      <c r="A3" s="1" t="s">
        <v>36</v>
      </c>
    </row>
    <row r="4" spans="1:8" ht="20" customHeight="1" x14ac:dyDescent="0.25">
      <c r="A4" s="2" t="s">
        <v>1</v>
      </c>
      <c r="B4" s="3">
        <v>5</v>
      </c>
    </row>
    <row r="5" spans="1:8" ht="20" customHeight="1" x14ac:dyDescent="0.25">
      <c r="A5" s="2" t="s">
        <v>2</v>
      </c>
      <c r="B5" s="3">
        <v>1</v>
      </c>
    </row>
    <row r="7" spans="1:8" ht="20" customHeight="1" x14ac:dyDescent="0.25">
      <c r="A7" s="1" t="s">
        <v>7</v>
      </c>
      <c r="B7" s="8" t="s">
        <v>3</v>
      </c>
      <c r="C7" s="8" t="s">
        <v>4</v>
      </c>
      <c r="E7" s="1"/>
    </row>
    <row r="8" spans="1:8" ht="20" customHeight="1" x14ac:dyDescent="0.25">
      <c r="A8" s="2" t="s">
        <v>9</v>
      </c>
      <c r="B8" s="9">
        <v>350</v>
      </c>
      <c r="C8" s="9">
        <v>50</v>
      </c>
      <c r="D8" s="3"/>
      <c r="E8" s="3"/>
    </row>
    <row r="9" spans="1:8" ht="20" customHeight="1" x14ac:dyDescent="0.25">
      <c r="A9" s="2" t="s">
        <v>8</v>
      </c>
      <c r="B9" s="9">
        <v>0</v>
      </c>
      <c r="C9" s="9">
        <v>700</v>
      </c>
      <c r="D9" s="3"/>
      <c r="E9" s="3"/>
    </row>
    <row r="11" spans="1:8" ht="20" customHeight="1" x14ac:dyDescent="0.25">
      <c r="A11" s="1" t="s">
        <v>37</v>
      </c>
      <c r="C11" s="1" t="s">
        <v>41</v>
      </c>
    </row>
    <row r="12" spans="1:8" ht="20" customHeight="1" x14ac:dyDescent="0.25">
      <c r="A12" s="2" t="s">
        <v>10</v>
      </c>
      <c r="B12" s="3">
        <f>B4*B18+B5*C18</f>
        <v>2500</v>
      </c>
      <c r="C12" s="3">
        <v>2500</v>
      </c>
      <c r="D12" s="2" t="s">
        <v>42</v>
      </c>
    </row>
    <row r="13" spans="1:8" ht="20" customHeight="1" x14ac:dyDescent="0.25">
      <c r="A13" s="2" t="s">
        <v>9</v>
      </c>
      <c r="B13" s="3">
        <f>SUM(B8:C8)</f>
        <v>400</v>
      </c>
      <c r="C13" s="3">
        <v>400</v>
      </c>
      <c r="D13" s="2" t="s">
        <v>40</v>
      </c>
    </row>
    <row r="14" spans="1:8" ht="20" customHeight="1" x14ac:dyDescent="0.25">
      <c r="A14" s="2" t="s">
        <v>8</v>
      </c>
      <c r="B14" s="3">
        <f>SUM(B9:C9)</f>
        <v>700</v>
      </c>
      <c r="C14" s="3">
        <v>700</v>
      </c>
      <c r="D14" s="2" t="s">
        <v>43</v>
      </c>
    </row>
    <row r="15" spans="1:8" ht="20" customHeight="1" x14ac:dyDescent="0.25">
      <c r="B15" s="4"/>
      <c r="C15" s="4"/>
      <c r="D15" s="5"/>
      <c r="E15" s="5"/>
    </row>
    <row r="16" spans="1:8" ht="20" customHeight="1" x14ac:dyDescent="0.25">
      <c r="A16" s="1" t="s">
        <v>5</v>
      </c>
      <c r="B16" s="8" t="s">
        <v>3</v>
      </c>
      <c r="C16" s="8" t="s">
        <v>4</v>
      </c>
    </row>
    <row r="17" spans="1:5" ht="20" customHeight="1" x14ac:dyDescent="0.25">
      <c r="A17" s="2" t="s">
        <v>39</v>
      </c>
      <c r="B17" s="6">
        <v>100</v>
      </c>
      <c r="C17" s="6">
        <v>60</v>
      </c>
      <c r="D17" s="8" t="s">
        <v>6</v>
      </c>
    </row>
    <row r="18" spans="1:5" ht="20" customHeight="1" x14ac:dyDescent="0.25">
      <c r="A18" s="2" t="s">
        <v>38</v>
      </c>
      <c r="B18" s="25">
        <f>B8+B9</f>
        <v>350</v>
      </c>
      <c r="C18" s="25">
        <f>C8+C9</f>
        <v>750</v>
      </c>
      <c r="D18" s="1"/>
      <c r="E18" s="1"/>
    </row>
    <row r="19" spans="1:5" ht="20" customHeight="1" x14ac:dyDescent="0.25">
      <c r="A19" s="1" t="s">
        <v>6</v>
      </c>
      <c r="B19" s="6">
        <f>B17*B18</f>
        <v>35000</v>
      </c>
      <c r="C19" s="6">
        <f>C17*C18</f>
        <v>45000</v>
      </c>
      <c r="D19" s="7">
        <f>B19+C19</f>
        <v>80000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B15E-F4A4-2E4D-8AAE-FA9A8B991AFF}">
  <dimension ref="A1:L33"/>
  <sheetViews>
    <sheetView workbookViewId="0">
      <selection activeCell="D23" sqref="D23"/>
    </sheetView>
  </sheetViews>
  <sheetFormatPr baseColWidth="10" defaultRowHeight="20" customHeight="1" x14ac:dyDescent="0.25"/>
  <cols>
    <col min="1" max="1" width="44.5" style="2" bestFit="1" customWidth="1"/>
    <col min="2" max="3" width="14.33203125" style="2" customWidth="1"/>
    <col min="4" max="4" width="11.6640625" style="2" customWidth="1"/>
    <col min="5" max="5" width="15.6640625" style="2" bestFit="1" customWidth="1"/>
    <col min="6" max="6" width="10.83203125" style="2"/>
    <col min="7" max="7" width="10.83203125" style="2" customWidth="1"/>
    <col min="8" max="8" width="21.6640625" style="2" customWidth="1"/>
    <col min="9" max="11" width="14.33203125" style="2" customWidth="1"/>
    <col min="12" max="12" width="20.5" style="2" customWidth="1"/>
    <col min="13" max="16384" width="10.83203125" style="2"/>
  </cols>
  <sheetData>
    <row r="1" spans="1:12" ht="20" customHeight="1" x14ac:dyDescent="0.25">
      <c r="A1" s="1" t="s">
        <v>0</v>
      </c>
      <c r="B1" s="10"/>
      <c r="H1" s="1" t="s">
        <v>64</v>
      </c>
    </row>
    <row r="2" spans="1:12" ht="20" customHeight="1" x14ac:dyDescent="0.25">
      <c r="A2"/>
    </row>
    <row r="3" spans="1:12" ht="20" customHeight="1" x14ac:dyDescent="0.25">
      <c r="A3" s="1" t="s">
        <v>36</v>
      </c>
      <c r="H3" s="31" t="s">
        <v>57</v>
      </c>
      <c r="I3"/>
      <c r="J3"/>
      <c r="K3"/>
    </row>
    <row r="4" spans="1:12" ht="20" customHeight="1" x14ac:dyDescent="0.25">
      <c r="A4" s="2" t="s">
        <v>1</v>
      </c>
      <c r="B4" s="3">
        <v>5</v>
      </c>
      <c r="H4" s="34" t="s">
        <v>63</v>
      </c>
      <c r="I4" s="35" t="s">
        <v>3</v>
      </c>
      <c r="J4" s="35" t="s">
        <v>4</v>
      </c>
      <c r="K4" s="44" t="s">
        <v>6</v>
      </c>
      <c r="L4" s="35" t="s">
        <v>62</v>
      </c>
    </row>
    <row r="5" spans="1:12" ht="20" customHeight="1" x14ac:dyDescent="0.25">
      <c r="A5" s="2" t="s">
        <v>2</v>
      </c>
      <c r="B5" s="3">
        <v>1</v>
      </c>
      <c r="H5" s="36">
        <v>1991</v>
      </c>
      <c r="I5" s="41">
        <v>22275</v>
      </c>
      <c r="J5" s="41">
        <v>52635</v>
      </c>
      <c r="K5" s="37">
        <v>74910</v>
      </c>
      <c r="L5" s="38" t="s">
        <v>61</v>
      </c>
    </row>
    <row r="6" spans="1:12" ht="20" customHeight="1" x14ac:dyDescent="0.25">
      <c r="H6" s="39">
        <v>1992</v>
      </c>
      <c r="I6" s="42">
        <v>22300</v>
      </c>
      <c r="J6" s="42">
        <v>52620</v>
      </c>
      <c r="K6" s="32">
        <v>74920</v>
      </c>
      <c r="L6" s="32">
        <f>K6-K5</f>
        <v>10</v>
      </c>
    </row>
    <row r="7" spans="1:12" ht="20" customHeight="1" x14ac:dyDescent="0.25">
      <c r="A7" s="1" t="s">
        <v>7</v>
      </c>
      <c r="B7" s="8" t="s">
        <v>3</v>
      </c>
      <c r="C7" s="8" t="s">
        <v>4</v>
      </c>
      <c r="E7" s="1"/>
      <c r="H7" s="39">
        <v>1993</v>
      </c>
      <c r="I7" s="42">
        <v>22325</v>
      </c>
      <c r="J7" s="42">
        <v>52605</v>
      </c>
      <c r="K7" s="32">
        <v>74930</v>
      </c>
      <c r="L7" s="32">
        <f t="shared" ref="L7:L14" si="0">K7-K6</f>
        <v>10</v>
      </c>
    </row>
    <row r="8" spans="1:12" ht="20" customHeight="1" x14ac:dyDescent="0.25">
      <c r="A8" s="2" t="s">
        <v>9</v>
      </c>
      <c r="B8" s="9">
        <v>0</v>
      </c>
      <c r="C8" s="9">
        <v>400</v>
      </c>
      <c r="D8" s="3"/>
      <c r="E8" s="3"/>
      <c r="H8" s="39">
        <v>1994</v>
      </c>
      <c r="I8" s="42">
        <v>22350</v>
      </c>
      <c r="J8" s="42">
        <v>52590</v>
      </c>
      <c r="K8" s="32">
        <v>74940</v>
      </c>
      <c r="L8" s="32">
        <f t="shared" si="0"/>
        <v>10</v>
      </c>
    </row>
    <row r="9" spans="1:12" ht="20" customHeight="1" x14ac:dyDescent="0.25">
      <c r="A9" s="2" t="s">
        <v>8</v>
      </c>
      <c r="B9" s="9">
        <v>225</v>
      </c>
      <c r="C9" s="9">
        <v>475</v>
      </c>
      <c r="D9" s="3"/>
      <c r="E9" s="3"/>
      <c r="H9" s="39">
        <v>1995</v>
      </c>
      <c r="I9" s="42">
        <v>22375</v>
      </c>
      <c r="J9" s="42">
        <v>52575</v>
      </c>
      <c r="K9" s="32">
        <v>74950</v>
      </c>
      <c r="L9" s="32">
        <f t="shared" si="0"/>
        <v>10</v>
      </c>
    </row>
    <row r="10" spans="1:12" ht="20" customHeight="1" x14ac:dyDescent="0.25">
      <c r="H10" s="39">
        <v>1996</v>
      </c>
      <c r="I10" s="42">
        <v>22400</v>
      </c>
      <c r="J10" s="42">
        <v>52560</v>
      </c>
      <c r="K10" s="32">
        <v>74960</v>
      </c>
      <c r="L10" s="32">
        <f t="shared" si="0"/>
        <v>10</v>
      </c>
    </row>
    <row r="11" spans="1:12" ht="20" customHeight="1" x14ac:dyDescent="0.25">
      <c r="A11" s="1" t="s">
        <v>37</v>
      </c>
      <c r="C11" s="1" t="s">
        <v>41</v>
      </c>
      <c r="H11" s="39">
        <v>1997</v>
      </c>
      <c r="I11" s="42">
        <v>22425</v>
      </c>
      <c r="J11" s="42">
        <v>52545</v>
      </c>
      <c r="K11" s="32">
        <v>74970</v>
      </c>
      <c r="L11" s="32">
        <f t="shared" si="0"/>
        <v>10</v>
      </c>
    </row>
    <row r="12" spans="1:12" ht="20" customHeight="1" x14ac:dyDescent="0.25">
      <c r="A12" s="2" t="s">
        <v>10</v>
      </c>
      <c r="B12" s="3">
        <f>B4*B18+B5*C18</f>
        <v>2000</v>
      </c>
      <c r="C12" s="3">
        <v>2000</v>
      </c>
      <c r="D12" s="2" t="s">
        <v>42</v>
      </c>
      <c r="H12" s="39">
        <v>1998</v>
      </c>
      <c r="I12" s="42">
        <v>22450</v>
      </c>
      <c r="J12" s="42">
        <v>52530</v>
      </c>
      <c r="K12" s="32">
        <v>74980</v>
      </c>
      <c r="L12" s="32">
        <f t="shared" si="0"/>
        <v>10</v>
      </c>
    </row>
    <row r="13" spans="1:12" ht="20" customHeight="1" x14ac:dyDescent="0.25">
      <c r="A13" s="2" t="s">
        <v>9</v>
      </c>
      <c r="B13" s="3">
        <f>SUM(B8:C8)</f>
        <v>400</v>
      </c>
      <c r="C13" s="3">
        <v>400</v>
      </c>
      <c r="D13" s="2" t="s">
        <v>40</v>
      </c>
      <c r="H13" s="39">
        <v>1999</v>
      </c>
      <c r="I13" s="42">
        <v>22475</v>
      </c>
      <c r="J13" s="42">
        <v>52515</v>
      </c>
      <c r="K13" s="32">
        <v>74990</v>
      </c>
      <c r="L13" s="32">
        <f t="shared" si="0"/>
        <v>10</v>
      </c>
    </row>
    <row r="14" spans="1:12" ht="20" customHeight="1" x14ac:dyDescent="0.25">
      <c r="A14" s="2" t="s">
        <v>8</v>
      </c>
      <c r="B14" s="3">
        <f>SUM(B9:C9)</f>
        <v>700</v>
      </c>
      <c r="C14" s="3">
        <v>700</v>
      </c>
      <c r="D14" s="2" t="s">
        <v>43</v>
      </c>
      <c r="H14" s="40">
        <v>2000</v>
      </c>
      <c r="I14" s="43">
        <v>22500</v>
      </c>
      <c r="J14" s="43">
        <v>52500</v>
      </c>
      <c r="K14" s="33">
        <v>75000</v>
      </c>
      <c r="L14" s="33">
        <f t="shared" si="0"/>
        <v>10</v>
      </c>
    </row>
    <row r="15" spans="1:12" ht="20" customHeight="1" x14ac:dyDescent="0.25">
      <c r="B15" s="4"/>
      <c r="C15" s="4"/>
      <c r="D15" s="5"/>
      <c r="E15" s="5"/>
    </row>
    <row r="16" spans="1:12" ht="20" customHeight="1" x14ac:dyDescent="0.25">
      <c r="A16" s="1" t="s">
        <v>5</v>
      </c>
      <c r="B16" s="8" t="s">
        <v>3</v>
      </c>
      <c r="C16" s="8" t="s">
        <v>4</v>
      </c>
    </row>
    <row r="17" spans="1:5" ht="20" customHeight="1" x14ac:dyDescent="0.25">
      <c r="A17" s="2" t="s">
        <v>39</v>
      </c>
      <c r="B17" s="6">
        <v>100</v>
      </c>
      <c r="C17" s="6">
        <v>60</v>
      </c>
      <c r="D17" s="8" t="s">
        <v>6</v>
      </c>
    </row>
    <row r="18" spans="1:5" ht="20" customHeight="1" x14ac:dyDescent="0.25">
      <c r="A18" s="2" t="s">
        <v>38</v>
      </c>
      <c r="B18" s="25">
        <f>B8+B9</f>
        <v>225</v>
      </c>
      <c r="C18" s="25">
        <f>C8+C9</f>
        <v>875</v>
      </c>
      <c r="D18" s="1"/>
      <c r="E18" s="1"/>
    </row>
    <row r="19" spans="1:5" ht="20" customHeight="1" x14ac:dyDescent="0.25">
      <c r="A19" s="1" t="s">
        <v>6</v>
      </c>
      <c r="B19" s="6">
        <f>B17*B18</f>
        <v>22500</v>
      </c>
      <c r="C19" s="6">
        <f>C17*C18</f>
        <v>52500</v>
      </c>
      <c r="D19" s="7">
        <f>B19+C19</f>
        <v>75000</v>
      </c>
    </row>
    <row r="22" spans="1:5" ht="20" customHeight="1" x14ac:dyDescent="0.25">
      <c r="B22"/>
      <c r="C22"/>
      <c r="D22"/>
      <c r="E22"/>
    </row>
    <row r="23" spans="1:5" ht="20" customHeight="1" x14ac:dyDescent="0.25">
      <c r="A23"/>
      <c r="B23"/>
      <c r="C23"/>
      <c r="D23"/>
      <c r="E23"/>
    </row>
    <row r="24" spans="1:5" ht="20" customHeight="1" x14ac:dyDescent="0.25">
      <c r="E24"/>
    </row>
    <row r="25" spans="1:5" ht="18" x14ac:dyDescent="0.25">
      <c r="E25"/>
    </row>
    <row r="26" spans="1:5" ht="20" customHeight="1" x14ac:dyDescent="0.25">
      <c r="E26"/>
    </row>
    <row r="27" spans="1:5" ht="20" customHeight="1" x14ac:dyDescent="0.25">
      <c r="E27"/>
    </row>
    <row r="28" spans="1:5" ht="20" customHeight="1" x14ac:dyDescent="0.25">
      <c r="E28"/>
    </row>
    <row r="29" spans="1:5" ht="20" customHeight="1" x14ac:dyDescent="0.25">
      <c r="E29"/>
    </row>
    <row r="30" spans="1:5" ht="20" customHeight="1" x14ac:dyDescent="0.25">
      <c r="E30"/>
    </row>
    <row r="31" spans="1:5" ht="20" customHeight="1" x14ac:dyDescent="0.25">
      <c r="E31"/>
    </row>
    <row r="32" spans="1:5" ht="20" customHeight="1" x14ac:dyDescent="0.25">
      <c r="E32"/>
    </row>
    <row r="33" spans="1:5" ht="20" customHeight="1" x14ac:dyDescent="0.25">
      <c r="A33"/>
      <c r="B33"/>
      <c r="C33"/>
      <c r="D33"/>
      <c r="E3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B32-B086-F64E-908E-2970F2981111}">
  <dimension ref="A1:B15"/>
  <sheetViews>
    <sheetView workbookViewId="0"/>
  </sheetViews>
  <sheetFormatPr baseColWidth="10" defaultRowHeight="15" x14ac:dyDescent="0.2"/>
  <sheetData>
    <row r="1" spans="1:2" x14ac:dyDescent="0.2">
      <c r="A1">
        <v>1</v>
      </c>
    </row>
    <row r="2" spans="1:2" x14ac:dyDescent="0.2">
      <c r="A2" t="s">
        <v>34</v>
      </c>
    </row>
    <row r="3" spans="1:2" x14ac:dyDescent="0.2">
      <c r="A3">
        <v>1</v>
      </c>
    </row>
    <row r="4" spans="1:2" x14ac:dyDescent="0.2">
      <c r="A4">
        <v>1991</v>
      </c>
    </row>
    <row r="5" spans="1:2" x14ac:dyDescent="0.2">
      <c r="A5">
        <v>2000</v>
      </c>
    </row>
    <row r="6" spans="1:2" x14ac:dyDescent="0.2">
      <c r="A6">
        <v>1</v>
      </c>
    </row>
    <row r="8" spans="1:2" x14ac:dyDescent="0.2">
      <c r="A8" s="11"/>
      <c r="B8" s="11"/>
    </row>
    <row r="9" spans="1:2" x14ac:dyDescent="0.2">
      <c r="A9" t="s">
        <v>52</v>
      </c>
    </row>
    <row r="10" spans="1:2" x14ac:dyDescent="0.2">
      <c r="A10" t="s">
        <v>56</v>
      </c>
    </row>
    <row r="15" spans="1:2" x14ac:dyDescent="0.2">
      <c r="B1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C1B6-9B25-4B4A-9553-A2A9CEDEB35F}">
  <dimension ref="A1:B15"/>
  <sheetViews>
    <sheetView workbookViewId="0"/>
  </sheetViews>
  <sheetFormatPr baseColWidth="10" defaultRowHeight="15" x14ac:dyDescent="0.2"/>
  <sheetData>
    <row r="1" spans="1:2" x14ac:dyDescent="0.2">
      <c r="A1">
        <v>1</v>
      </c>
    </row>
    <row r="2" spans="1:2" x14ac:dyDescent="0.2">
      <c r="A2" t="s">
        <v>34</v>
      </c>
    </row>
    <row r="3" spans="1:2" x14ac:dyDescent="0.2">
      <c r="A3">
        <v>1</v>
      </c>
    </row>
    <row r="4" spans="1:2" x14ac:dyDescent="0.2">
      <c r="A4">
        <v>1991</v>
      </c>
    </row>
    <row r="5" spans="1:2" x14ac:dyDescent="0.2">
      <c r="A5">
        <v>2000</v>
      </c>
    </row>
    <row r="6" spans="1:2" x14ac:dyDescent="0.2">
      <c r="A6">
        <v>1</v>
      </c>
    </row>
    <row r="8" spans="1:2" x14ac:dyDescent="0.2">
      <c r="A8" s="11"/>
      <c r="B8" s="11"/>
    </row>
    <row r="9" spans="1:2" x14ac:dyDescent="0.2">
      <c r="A9" t="s">
        <v>52</v>
      </c>
    </row>
    <row r="10" spans="1:2" x14ac:dyDescent="0.2">
      <c r="A10" t="s">
        <v>56</v>
      </c>
    </row>
    <row r="15" spans="1:2" x14ac:dyDescent="0.2">
      <c r="B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8B91-3984-D94B-A4E5-6ACF11CE9FAF}">
  <dimension ref="A1:B15"/>
  <sheetViews>
    <sheetView workbookViewId="0"/>
  </sheetViews>
  <sheetFormatPr baseColWidth="10" defaultRowHeight="15" x14ac:dyDescent="0.2"/>
  <sheetData>
    <row r="1" spans="1:2" x14ac:dyDescent="0.2">
      <c r="A1">
        <v>1</v>
      </c>
    </row>
    <row r="2" spans="1:2" x14ac:dyDescent="0.2">
      <c r="A2" t="s">
        <v>34</v>
      </c>
    </row>
    <row r="3" spans="1:2" x14ac:dyDescent="0.2">
      <c r="A3">
        <v>1</v>
      </c>
    </row>
    <row r="4" spans="1:2" x14ac:dyDescent="0.2">
      <c r="A4">
        <v>1991</v>
      </c>
    </row>
    <row r="5" spans="1:2" x14ac:dyDescent="0.2">
      <c r="A5">
        <v>2000</v>
      </c>
    </row>
    <row r="6" spans="1:2" x14ac:dyDescent="0.2">
      <c r="A6">
        <v>1</v>
      </c>
    </row>
    <row r="8" spans="1:2" x14ac:dyDescent="0.2">
      <c r="A8" s="11"/>
      <c r="B8" s="11"/>
    </row>
    <row r="9" spans="1:2" x14ac:dyDescent="0.2">
      <c r="A9" t="s">
        <v>52</v>
      </c>
    </row>
    <row r="10" spans="1:2" x14ac:dyDescent="0.2">
      <c r="A10" t="s">
        <v>10</v>
      </c>
    </row>
    <row r="15" spans="1:2" x14ac:dyDescent="0.2">
      <c r="B1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60AD-AB62-C542-BAB1-C45E68F6703D}">
  <dimension ref="A1:K14"/>
  <sheetViews>
    <sheetView tabSelected="1" workbookViewId="0">
      <selection activeCell="Q11" sqref="Q11"/>
    </sheetView>
  </sheetViews>
  <sheetFormatPr baseColWidth="10" defaultRowHeight="15" x14ac:dyDescent="0.2"/>
  <sheetData>
    <row r="1" spans="1:11" x14ac:dyDescent="0.2">
      <c r="A1" s="12" t="s">
        <v>64</v>
      </c>
      <c r="K1" s="16" t="str">
        <f>CONCATENATE("Sensitivity of ",$K$4," to ","Limitation of water")</f>
        <v>Sensitivity of $B$19 to Limitation of water</v>
      </c>
    </row>
    <row r="3" spans="1:11" x14ac:dyDescent="0.2">
      <c r="A3" t="s">
        <v>57</v>
      </c>
      <c r="K3" t="s">
        <v>11</v>
      </c>
    </row>
    <row r="4" spans="1:11" ht="39" x14ac:dyDescent="0.2">
      <c r="B4" s="14" t="s">
        <v>53</v>
      </c>
      <c r="C4" s="14" t="s">
        <v>54</v>
      </c>
      <c r="D4" s="14" t="s">
        <v>55</v>
      </c>
      <c r="J4" s="16">
        <f>MATCH($K$4,OutputAddresses,0)</f>
        <v>1</v>
      </c>
      <c r="K4" s="15" t="s">
        <v>53</v>
      </c>
    </row>
    <row r="5" spans="1:11" x14ac:dyDescent="0.2">
      <c r="A5" s="13">
        <v>1991</v>
      </c>
      <c r="B5" s="17">
        <v>22275</v>
      </c>
      <c r="C5" s="18">
        <v>52635</v>
      </c>
      <c r="D5" s="19">
        <v>74910</v>
      </c>
      <c r="K5">
        <f>INDEX(OutputValues,1,$J$4)</f>
        <v>22275</v>
      </c>
    </row>
    <row r="6" spans="1:11" x14ac:dyDescent="0.2">
      <c r="A6" s="13">
        <v>1992</v>
      </c>
      <c r="B6" s="20">
        <v>22300</v>
      </c>
      <c r="C6" s="30">
        <v>52620</v>
      </c>
      <c r="D6" s="21">
        <v>74920</v>
      </c>
      <c r="K6">
        <f>INDEX(OutputValues,2,$J$4)</f>
        <v>22300</v>
      </c>
    </row>
    <row r="7" spans="1:11" x14ac:dyDescent="0.2">
      <c r="A7" s="13">
        <v>1993</v>
      </c>
      <c r="B7" s="20">
        <v>22325</v>
      </c>
      <c r="C7" s="30">
        <v>52605</v>
      </c>
      <c r="D7" s="21">
        <v>74930</v>
      </c>
      <c r="K7">
        <f>INDEX(OutputValues,3,$J$4)</f>
        <v>22325</v>
      </c>
    </row>
    <row r="8" spans="1:11" x14ac:dyDescent="0.2">
      <c r="A8" s="13">
        <v>1994</v>
      </c>
      <c r="B8" s="20">
        <v>22350</v>
      </c>
      <c r="C8" s="30">
        <v>52590</v>
      </c>
      <c r="D8" s="21">
        <v>74940</v>
      </c>
      <c r="K8">
        <f>INDEX(OutputValues,4,$J$4)</f>
        <v>22350</v>
      </c>
    </row>
    <row r="9" spans="1:11" x14ac:dyDescent="0.2">
      <c r="A9" s="13">
        <v>1995</v>
      </c>
      <c r="B9" s="20">
        <v>22375</v>
      </c>
      <c r="C9" s="30">
        <v>52575</v>
      </c>
      <c r="D9" s="21">
        <v>74950</v>
      </c>
      <c r="K9">
        <f>INDEX(OutputValues,5,$J$4)</f>
        <v>22375</v>
      </c>
    </row>
    <row r="10" spans="1:11" x14ac:dyDescent="0.2">
      <c r="A10" s="13">
        <v>1996</v>
      </c>
      <c r="B10" s="20">
        <v>22400</v>
      </c>
      <c r="C10" s="30">
        <v>52560</v>
      </c>
      <c r="D10" s="21">
        <v>74960</v>
      </c>
      <c r="K10">
        <f>INDEX(OutputValues,6,$J$4)</f>
        <v>22400</v>
      </c>
    </row>
    <row r="11" spans="1:11" x14ac:dyDescent="0.2">
      <c r="A11" s="13">
        <v>1997</v>
      </c>
      <c r="B11" s="20">
        <v>22425</v>
      </c>
      <c r="C11" s="30">
        <v>52545</v>
      </c>
      <c r="D11" s="21">
        <v>74970</v>
      </c>
      <c r="K11">
        <f>INDEX(OutputValues,7,$J$4)</f>
        <v>22425</v>
      </c>
    </row>
    <row r="12" spans="1:11" x14ac:dyDescent="0.2">
      <c r="A12" s="13">
        <v>1998</v>
      </c>
      <c r="B12" s="20">
        <v>22450</v>
      </c>
      <c r="C12" s="30">
        <v>52530</v>
      </c>
      <c r="D12" s="21">
        <v>74980</v>
      </c>
      <c r="K12">
        <f>INDEX(OutputValues,8,$J$4)</f>
        <v>22450</v>
      </c>
    </row>
    <row r="13" spans="1:11" x14ac:dyDescent="0.2">
      <c r="A13" s="13">
        <v>1999</v>
      </c>
      <c r="B13" s="20">
        <v>22475</v>
      </c>
      <c r="C13" s="30">
        <v>52515</v>
      </c>
      <c r="D13" s="21">
        <v>74990</v>
      </c>
      <c r="K13">
        <f>INDEX(OutputValues,9,$J$4)</f>
        <v>22475</v>
      </c>
    </row>
    <row r="14" spans="1:11" x14ac:dyDescent="0.2">
      <c r="A14" s="13">
        <v>2000</v>
      </c>
      <c r="B14" s="22">
        <v>22500</v>
      </c>
      <c r="C14" s="23">
        <v>52500</v>
      </c>
      <c r="D14" s="24">
        <v>75000</v>
      </c>
      <c r="K14">
        <f>INDEX(OutputValues,10,$J$4)</f>
        <v>22500</v>
      </c>
    </row>
  </sheetData>
  <dataValidations count="1">
    <dataValidation type="list" allowBlank="1" showInputMessage="1" showErrorMessage="1" sqref="K4" xr:uid="{302ED648-8D86-F547-AA8D-DE4C589F5343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Question</vt:lpstr>
      <vt:lpstr>Profit Analysis Q2</vt:lpstr>
      <vt:lpstr>Sensitivity Report Q2</vt:lpstr>
      <vt:lpstr>Profit Analysis Q3</vt:lpstr>
      <vt:lpstr>Profit Analysis Q4</vt:lpstr>
      <vt:lpstr>STS_1</vt:lpstr>
      <vt:lpstr>STS_1!ChartData</vt:lpstr>
      <vt:lpstr>STS_1!InputValues</vt:lpstr>
      <vt:lpstr>STS_1!OutputAddresses</vt:lpstr>
      <vt:lpstr>STS_1!OutputValues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Microsoft Office User</cp:lastModifiedBy>
  <dcterms:created xsi:type="dcterms:W3CDTF">2025-02-02T15:57:44Z</dcterms:created>
  <dcterms:modified xsi:type="dcterms:W3CDTF">2025-02-22T17:28:52Z</dcterms:modified>
</cp:coreProperties>
</file>