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52"/>
  </bookViews>
  <sheets>
    <sheet name="Collection_Report" sheetId="1" r:id="rId1"/>
    <sheet name="Lorry exp" sheetId="2" r:id="rId2"/>
    <sheet name="Maintenance_expense" sheetId="3" r:id="rId3"/>
    <sheet name="Maintenace_billing" sheetId="4" r:id="rId4"/>
    <sheet name="Amount_givento_Secretary" sheetId="5" r:id="rId5"/>
    <sheet name="EB_usuage" sheetId="6" r:id="rId6"/>
    <sheet name="Rough sheet" sheetId="7" r:id="rId7"/>
  </sheets>
  <definedNames>
    <definedName name="_xlnm._FilterDatabase" localSheetId="0" hidden="1">Collection_Report!$A$1:$D$36</definedName>
    <definedName name="_xlnm._FilterDatabase" localSheetId="3" hidden="1">Maintenace_billing!$A$1:$J$1</definedName>
  </definedNames>
  <calcPr calcId="124519"/>
</workbook>
</file>

<file path=xl/calcChain.xml><?xml version="1.0" encoding="utf-8"?>
<calcChain xmlns="http://schemas.openxmlformats.org/spreadsheetml/2006/main">
  <c r="G3" i="4"/>
  <c r="G18"/>
  <c r="G2"/>
  <c r="E31"/>
  <c r="E30" l="1"/>
  <c r="G7"/>
  <c r="G6"/>
  <c r="G5"/>
  <c r="D7"/>
  <c r="E7" s="1"/>
  <c r="D26"/>
  <c r="E26" s="1"/>
  <c r="G26" s="1"/>
  <c r="D27"/>
  <c r="E27" s="1"/>
  <c r="G27" s="1"/>
  <c r="D28"/>
  <c r="D29"/>
  <c r="E29" s="1"/>
  <c r="G29" s="1"/>
  <c r="D30"/>
  <c r="D22"/>
  <c r="E22" s="1"/>
  <c r="G22" s="1"/>
  <c r="F28" i="1"/>
  <c r="H36" i="4"/>
  <c r="C36"/>
  <c r="B36"/>
  <c r="D34"/>
  <c r="E34" s="1"/>
  <c r="D33"/>
  <c r="E33" s="1"/>
  <c r="G33" s="1"/>
  <c r="D32"/>
  <c r="E32" s="1"/>
  <c r="G32" s="1"/>
  <c r="D31"/>
  <c r="G31" s="1"/>
  <c r="G30"/>
  <c r="E28"/>
  <c r="G28" s="1"/>
  <c r="D25"/>
  <c r="E25" s="1"/>
  <c r="G25" s="1"/>
  <c r="D24"/>
  <c r="E24" s="1"/>
  <c r="G24" s="1"/>
  <c r="D23"/>
  <c r="E23" s="1"/>
  <c r="G23" s="1"/>
  <c r="D21"/>
  <c r="E21" s="1"/>
  <c r="G21" s="1"/>
  <c r="E20"/>
  <c r="G20" s="1"/>
  <c r="D20"/>
  <c r="D19"/>
  <c r="E19" s="1"/>
  <c r="G19" s="1"/>
  <c r="D18"/>
  <c r="E18" s="1"/>
  <c r="D17"/>
  <c r="E17" s="1"/>
  <c r="G17" s="1"/>
  <c r="D16"/>
  <c r="E16" s="1"/>
  <c r="G16" s="1"/>
  <c r="G15"/>
  <c r="E15"/>
  <c r="D14"/>
  <c r="E14" s="1"/>
  <c r="G14" s="1"/>
  <c r="D13"/>
  <c r="E13" s="1"/>
  <c r="G13" s="1"/>
  <c r="D12"/>
  <c r="E12" s="1"/>
  <c r="G12" s="1"/>
  <c r="E11"/>
  <c r="G11" s="1"/>
  <c r="D11"/>
  <c r="D10"/>
  <c r="E10" s="1"/>
  <c r="G10" s="1"/>
  <c r="D9"/>
  <c r="E9" s="1"/>
  <c r="G9" s="1"/>
  <c r="D8"/>
  <c r="E8" s="1"/>
  <c r="G8" s="1"/>
  <c r="D6"/>
  <c r="E6" s="1"/>
  <c r="D5"/>
  <c r="E5" s="1"/>
  <c r="D4"/>
  <c r="E4" s="1"/>
  <c r="G4" s="1"/>
  <c r="E3"/>
  <c r="D3"/>
  <c r="D2"/>
  <c r="I49" i="1"/>
  <c r="D64"/>
  <c r="D63"/>
  <c r="D6" i="7"/>
  <c r="D7"/>
  <c r="E7" s="1"/>
  <c r="G7" s="1"/>
  <c r="D34"/>
  <c r="E34" s="1"/>
  <c r="O33"/>
  <c r="D33"/>
  <c r="E33" s="1"/>
  <c r="G33" s="1"/>
  <c r="O32"/>
  <c r="D32"/>
  <c r="E32" s="1"/>
  <c r="G32" s="1"/>
  <c r="O31"/>
  <c r="D31"/>
  <c r="E31" s="1"/>
  <c r="G31" s="1"/>
  <c r="O30"/>
  <c r="D30"/>
  <c r="E30" s="1"/>
  <c r="G30" s="1"/>
  <c r="D29"/>
  <c r="E29" s="1"/>
  <c r="G29" s="1"/>
  <c r="O28"/>
  <c r="D28"/>
  <c r="E28" s="1"/>
  <c r="G28" s="1"/>
  <c r="E27"/>
  <c r="O26"/>
  <c r="D26"/>
  <c r="E26" s="1"/>
  <c r="G26" s="1"/>
  <c r="O25"/>
  <c r="D25"/>
  <c r="E25" s="1"/>
  <c r="G25" s="1"/>
  <c r="O24"/>
  <c r="D24"/>
  <c r="E24" s="1"/>
  <c r="G24" s="1"/>
  <c r="O23"/>
  <c r="D23"/>
  <c r="E23" s="1"/>
  <c r="G23" s="1"/>
  <c r="E22"/>
  <c r="G22" s="1"/>
  <c r="O21"/>
  <c r="D21"/>
  <c r="E21" s="1"/>
  <c r="G21" s="1"/>
  <c r="O20"/>
  <c r="D20"/>
  <c r="E20" s="1"/>
  <c r="O19"/>
  <c r="D19"/>
  <c r="E19" s="1"/>
  <c r="G19" s="1"/>
  <c r="O18"/>
  <c r="E18"/>
  <c r="G18" s="1"/>
  <c r="D18"/>
  <c r="O17"/>
  <c r="D17"/>
  <c r="E17" s="1"/>
  <c r="G17" s="1"/>
  <c r="O16"/>
  <c r="E16"/>
  <c r="G16" s="1"/>
  <c r="D16"/>
  <c r="O15"/>
  <c r="D15"/>
  <c r="E15" s="1"/>
  <c r="G15" s="1"/>
  <c r="O14"/>
  <c r="D14"/>
  <c r="E14" s="1"/>
  <c r="G14" s="1"/>
  <c r="D13"/>
  <c r="E13" s="1"/>
  <c r="G13" s="1"/>
  <c r="O12"/>
  <c r="D12"/>
  <c r="E12" s="1"/>
  <c r="G12" s="1"/>
  <c r="O11"/>
  <c r="D11"/>
  <c r="E11" s="1"/>
  <c r="G11" s="1"/>
  <c r="O10"/>
  <c r="D10"/>
  <c r="E10" s="1"/>
  <c r="G10" s="1"/>
  <c r="O9"/>
  <c r="D9"/>
  <c r="E9" s="1"/>
  <c r="G9" s="1"/>
  <c r="O8"/>
  <c r="D8"/>
  <c r="E8" s="1"/>
  <c r="G8" s="1"/>
  <c r="O7"/>
  <c r="E6"/>
  <c r="G6" s="1"/>
  <c r="O5"/>
  <c r="D5"/>
  <c r="E5" s="1"/>
  <c r="G5" s="1"/>
  <c r="O4"/>
  <c r="D4"/>
  <c r="E4" s="1"/>
  <c r="G4" s="1"/>
  <c r="O3"/>
  <c r="D3"/>
  <c r="E3" s="1"/>
  <c r="O2"/>
  <c r="D2"/>
  <c r="E2" s="1"/>
  <c r="F3" i="1"/>
  <c r="F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9"/>
  <c r="F30"/>
  <c r="F31"/>
  <c r="F32"/>
  <c r="F33"/>
  <c r="F2"/>
  <c r="D36" i="4" l="1"/>
  <c r="E2"/>
  <c r="G36" s="1"/>
  <c r="N36" i="7"/>
  <c r="M36"/>
  <c r="C36"/>
  <c r="B36"/>
  <c r="G36"/>
  <c r="O36"/>
  <c r="D36"/>
  <c r="H49" i="1" l="1"/>
  <c r="G49"/>
  <c r="F49"/>
  <c r="B50"/>
  <c r="F35" l="1"/>
  <c r="F36"/>
  <c r="F41" s="1"/>
  <c r="B32" i="5"/>
  <c r="C42" i="3"/>
  <c r="B32" i="2"/>
  <c r="B36" i="1"/>
</calcChain>
</file>

<file path=xl/sharedStrings.xml><?xml version="1.0" encoding="utf-8"?>
<sst xmlns="http://schemas.openxmlformats.org/spreadsheetml/2006/main" count="272" uniqueCount="143">
  <si>
    <t>Flats</t>
  </si>
  <si>
    <t xml:space="preserve">Maintenance </t>
  </si>
  <si>
    <t>status</t>
  </si>
  <si>
    <t>pending amout</t>
  </si>
  <si>
    <t>F1</t>
  </si>
  <si>
    <t>F2</t>
  </si>
  <si>
    <t>F3</t>
  </si>
  <si>
    <t>G1</t>
  </si>
  <si>
    <t>G2</t>
  </si>
  <si>
    <t>G3</t>
  </si>
  <si>
    <t>G4</t>
  </si>
  <si>
    <t>G5</t>
  </si>
  <si>
    <t>G6</t>
  </si>
  <si>
    <t>G7</t>
  </si>
  <si>
    <t>G9</t>
  </si>
  <si>
    <t>F4</t>
  </si>
  <si>
    <t>F5</t>
  </si>
  <si>
    <t>F6</t>
  </si>
  <si>
    <t>F7</t>
  </si>
  <si>
    <t>F9</t>
  </si>
  <si>
    <t>S1</t>
  </si>
  <si>
    <t>S2</t>
  </si>
  <si>
    <t>S3</t>
  </si>
  <si>
    <t>S4</t>
  </si>
  <si>
    <t>S5</t>
  </si>
  <si>
    <t>S6</t>
  </si>
  <si>
    <t>S7</t>
  </si>
  <si>
    <t>S9</t>
  </si>
  <si>
    <t>T1</t>
  </si>
  <si>
    <t>T2</t>
  </si>
  <si>
    <t>T3</t>
  </si>
  <si>
    <t>T4</t>
  </si>
  <si>
    <t>T5</t>
  </si>
  <si>
    <t>T6</t>
  </si>
  <si>
    <t>T7</t>
  </si>
  <si>
    <t>T9</t>
  </si>
  <si>
    <t>Total</t>
  </si>
  <si>
    <t xml:space="preserve">Date </t>
  </si>
  <si>
    <t>Expense_type</t>
  </si>
  <si>
    <t>Amount</t>
  </si>
  <si>
    <t>Lift</t>
  </si>
  <si>
    <t>Common</t>
  </si>
  <si>
    <t>Difference</t>
  </si>
  <si>
    <t>Security meter</t>
  </si>
  <si>
    <t>Water usage (litre)</t>
  </si>
  <si>
    <t>Water Amount</t>
  </si>
  <si>
    <t>Fixed Amount</t>
  </si>
  <si>
    <t>Total Amount</t>
  </si>
  <si>
    <t>previous balance due 1100</t>
  </si>
  <si>
    <t>Meter Reading</t>
  </si>
  <si>
    <t>Price</t>
  </si>
  <si>
    <t>EB_Expense</t>
  </si>
  <si>
    <t>Security Salary</t>
  </si>
  <si>
    <t>Sweeper Salary</t>
  </si>
  <si>
    <t>Collection bag</t>
  </si>
  <si>
    <t>Water Red bag</t>
  </si>
  <si>
    <t>Blue maintenance bag</t>
  </si>
  <si>
    <t>total</t>
  </si>
  <si>
    <t>security, sweeper salry</t>
  </si>
  <si>
    <t>Archana mother</t>
  </si>
  <si>
    <t>Collected Amount</t>
  </si>
  <si>
    <t>No of people</t>
  </si>
  <si>
    <t>New meter started as of 12/7/2019</t>
  </si>
  <si>
    <t>Collecton_bag</t>
  </si>
  <si>
    <t>Blue_bag</t>
  </si>
  <si>
    <t>Water_bag</t>
  </si>
  <si>
    <t>cash with Secretary</t>
  </si>
  <si>
    <t>19_July_Reading</t>
  </si>
  <si>
    <t>Vacant Flat</t>
  </si>
  <si>
    <t>New tenant came as of 4-july-2019</t>
  </si>
  <si>
    <t>From satya Narayana</t>
  </si>
  <si>
    <t>June_2019</t>
  </si>
  <si>
    <t>Water Exp</t>
  </si>
  <si>
    <t>Maintenace Exp</t>
  </si>
  <si>
    <t>Salary</t>
  </si>
  <si>
    <t>Balance</t>
  </si>
  <si>
    <t>EB_bill</t>
  </si>
  <si>
    <t>July_2019</t>
  </si>
  <si>
    <t>Collection_Bags</t>
  </si>
  <si>
    <t>24000 -  average should be measured</t>
  </si>
  <si>
    <t>meter reading incorrect</t>
  </si>
  <si>
    <t>Security water connection is there</t>
  </si>
  <si>
    <t>previous balance due 5560</t>
  </si>
  <si>
    <t>previous balancedue 1570</t>
  </si>
  <si>
    <t>Normalized reading…and 2000 deducted from last month</t>
  </si>
  <si>
    <t>Total Balnce</t>
  </si>
  <si>
    <t>Owner was there 2 days</t>
  </si>
  <si>
    <t>7_August_Reading</t>
  </si>
  <si>
    <t>meter replaced. New reading 340 litre as of 8/8/2019</t>
  </si>
  <si>
    <t>Aug-13 meter testing</t>
  </si>
  <si>
    <t>18_August_Reading</t>
  </si>
  <si>
    <t>Owner Karthick there only 2 days</t>
  </si>
  <si>
    <t>Sep_2019</t>
  </si>
  <si>
    <t>previous balance due 2700</t>
  </si>
  <si>
    <t>meter not working</t>
  </si>
  <si>
    <t xml:space="preserve">Tenant vacated as of Sep 1. </t>
  </si>
  <si>
    <t>recalculated</t>
  </si>
  <si>
    <t>previous balance due 6660. 23 was used for floor cleaning work and needs to be refunded</t>
  </si>
  <si>
    <t>paid</t>
  </si>
  <si>
    <t>Drainage block (G7)</t>
  </si>
  <si>
    <t>Sweeper Whistle charges</t>
  </si>
  <si>
    <t xml:space="preserve">Garbage Drum cleaning 1 </t>
  </si>
  <si>
    <t>Security Salary - Palani</t>
  </si>
  <si>
    <t>old balance 3000, total 13,000 with secretary</t>
  </si>
  <si>
    <t>Security Bathroom door repair</t>
  </si>
  <si>
    <t>Sweeper salary</t>
  </si>
  <si>
    <t>security drinking water</t>
  </si>
  <si>
    <t>Motor belt repair - material + labour</t>
  </si>
  <si>
    <t>Stair case white cement filling</t>
  </si>
  <si>
    <t>meterchanged as of 5/9/2019</t>
  </si>
  <si>
    <t>meter mistakenly changed as of 5/9/2019</t>
  </si>
  <si>
    <t>EB_Fuse</t>
  </si>
  <si>
    <t>Garbage Drum cleaning 2</t>
  </si>
  <si>
    <t>Drainage work G2</t>
  </si>
  <si>
    <t>Reading_Sep11</t>
  </si>
  <si>
    <t>Handgloves Security</t>
  </si>
  <si>
    <t>13/9/2019</t>
  </si>
  <si>
    <t>30-Aug-19 Reading</t>
  </si>
  <si>
    <t>13_Sep_Reading</t>
  </si>
  <si>
    <t>14/9/2019</t>
  </si>
  <si>
    <t>16/9/2019</t>
  </si>
  <si>
    <t>Reading_Sep15</t>
  </si>
  <si>
    <t>No variance in readings. Monitoring. People is there. Meter not working</t>
  </si>
  <si>
    <t>17/9/2019</t>
  </si>
  <si>
    <t>partially paid</t>
  </si>
  <si>
    <t>balance due 210</t>
  </si>
  <si>
    <t>Garbage Collection Exp</t>
  </si>
  <si>
    <t>20/9/2019</t>
  </si>
  <si>
    <t>old balance 1000 with secretary</t>
  </si>
  <si>
    <t>No variance in readings. Monitoring. People in vacation. Meter not working. Meter changed as of Sep-17. Sep 20 reading 0001.00</t>
  </si>
  <si>
    <t>Broom stick</t>
  </si>
  <si>
    <t>Draninage block cleaning</t>
  </si>
  <si>
    <t>troch light</t>
  </si>
  <si>
    <t>not paid yet</t>
  </si>
  <si>
    <t>Ebbill_card</t>
  </si>
  <si>
    <t>Cleaning Work terrace</t>
  </si>
  <si>
    <t>previous balancedue 1100. Owner come twice per month</t>
  </si>
  <si>
    <t>Mosquito coil</t>
  </si>
  <si>
    <t>Twowheerler marking - Labour +Material</t>
  </si>
  <si>
    <t xml:space="preserve">Garbage Drum cleaning 3 </t>
  </si>
  <si>
    <t>previous balance due 2230 (last 2 month due)</t>
  </si>
  <si>
    <t>previous balance due 7780 (last 4 months due)</t>
  </si>
  <si>
    <t>30/9/2019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</si>
</sst>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0" borderId="0" xfId="0" applyFont="1"/>
    <xf numFmtId="0" fontId="0" fillId="0" borderId="0" xfId="0" applyFont="1"/>
    <xf numFmtId="15" fontId="1" fillId="2" borderId="0" xfId="0" applyNumberFormat="1" applyFont="1" applyFill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0" fillId="4" borderId="1" xfId="0" applyFill="1" applyBorder="1"/>
    <xf numFmtId="164" fontId="0" fillId="0" borderId="1" xfId="0" applyNumberFormat="1" applyBorder="1"/>
    <xf numFmtId="0" fontId="1" fillId="4" borderId="1" xfId="0" applyFont="1" applyFill="1" applyBorder="1"/>
    <xf numFmtId="15" fontId="1" fillId="4" borderId="1" xfId="0" applyNumberFormat="1" applyFont="1" applyFill="1" applyBorder="1"/>
    <xf numFmtId="14" fontId="0" fillId="5" borderId="1" xfId="0" applyNumberFormat="1" applyFont="1" applyFill="1" applyBorder="1"/>
    <xf numFmtId="0" fontId="0" fillId="5" borderId="1" xfId="0" applyFill="1" applyBorder="1"/>
    <xf numFmtId="0" fontId="0" fillId="0" borderId="0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0" borderId="2" xfId="0" applyBorder="1"/>
    <xf numFmtId="0" fontId="2" fillId="0" borderId="2" xfId="0" applyFont="1" applyBorder="1"/>
    <xf numFmtId="0" fontId="0" fillId="0" borderId="2" xfId="0" applyFont="1" applyBorder="1"/>
    <xf numFmtId="0" fontId="0" fillId="0" borderId="3" xfId="0" applyBorder="1"/>
    <xf numFmtId="0" fontId="0" fillId="6" borderId="0" xfId="0" applyFill="1"/>
    <xf numFmtId="14" fontId="0" fillId="5" borderId="1" xfId="0" applyNumberFormat="1" applyFill="1" applyBorder="1"/>
    <xf numFmtId="0" fontId="0" fillId="4" borderId="1" xfId="0" applyFont="1" applyFill="1" applyBorder="1"/>
    <xf numFmtId="0" fontId="0" fillId="0" borderId="1" xfId="0" applyFill="1" applyBorder="1"/>
    <xf numFmtId="0" fontId="1" fillId="7" borderId="0" xfId="0" applyFont="1" applyFill="1" applyBorder="1"/>
    <xf numFmtId="0" fontId="0" fillId="6" borderId="1" xfId="0" applyFill="1" applyBorder="1"/>
    <xf numFmtId="0" fontId="0" fillId="6" borderId="1" xfId="0" applyFont="1" applyFill="1" applyBorder="1"/>
    <xf numFmtId="14" fontId="0" fillId="6" borderId="1" xfId="0" applyNumberFormat="1" applyFill="1" applyBorder="1"/>
    <xf numFmtId="0" fontId="0" fillId="6" borderId="0" xfId="0" applyFont="1" applyFill="1"/>
    <xf numFmtId="14" fontId="0" fillId="6" borderId="1" xfId="0" applyNumberFormat="1" applyFont="1" applyFill="1" applyBorder="1"/>
    <xf numFmtId="0" fontId="3" fillId="3" borderId="4" xfId="0" applyFont="1" applyFill="1" applyBorder="1"/>
    <xf numFmtId="0" fontId="2" fillId="4" borderId="1" xfId="0" applyFont="1" applyFill="1" applyBorder="1"/>
    <xf numFmtId="0" fontId="1" fillId="0" borderId="0" xfId="0" applyFont="1"/>
    <xf numFmtId="0" fontId="6" fillId="0" borderId="5" xfId="0" applyFont="1" applyFill="1" applyBorder="1"/>
    <xf numFmtId="0" fontId="0" fillId="4" borderId="0" xfId="0" applyFont="1" applyFill="1"/>
    <xf numFmtId="0" fontId="0" fillId="8" borderId="1" xfId="0" applyFont="1" applyFill="1" applyBorder="1"/>
    <xf numFmtId="0" fontId="0" fillId="8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topLeftCell="A31" workbookViewId="0">
      <selection activeCell="E46" sqref="E46"/>
    </sheetView>
  </sheetViews>
  <sheetFormatPr defaultRowHeight="14.4"/>
  <cols>
    <col min="1" max="1" width="19.109375" customWidth="1"/>
    <col min="2" max="2" width="12.109375" bestFit="1" customWidth="1"/>
    <col min="3" max="3" width="11.44140625" bestFit="1" customWidth="1"/>
    <col min="4" max="4" width="23.44140625" bestFit="1" customWidth="1"/>
    <col min="5" max="5" width="33.44140625" bestFit="1" customWidth="1"/>
    <col min="6" max="6" width="18.5546875" bestFit="1" customWidth="1"/>
    <col min="7" max="7" width="9.5546875" bestFit="1" customWidth="1"/>
    <col min="8" max="8" width="14" customWidth="1"/>
    <col min="9" max="11" width="10.5546875" bestFit="1" customWidth="1"/>
  </cols>
  <sheetData>
    <row r="1" spans="1:6" s="1" customFormat="1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60</v>
      </c>
    </row>
    <row r="2" spans="1:6">
      <c r="A2" s="7" t="s">
        <v>7</v>
      </c>
      <c r="B2" s="7">
        <v>2230</v>
      </c>
      <c r="C2" s="7"/>
      <c r="D2" s="22"/>
      <c r="E2" s="12" t="s">
        <v>48</v>
      </c>
      <c r="F2" s="7" t="str">
        <f>IF(C2="paid",B2,"")</f>
        <v/>
      </c>
    </row>
    <row r="3" spans="1:6">
      <c r="A3" s="7" t="s">
        <v>8</v>
      </c>
      <c r="B3" s="7">
        <v>1233</v>
      </c>
      <c r="C3" s="7" t="s">
        <v>98</v>
      </c>
      <c r="D3" s="22">
        <v>43747</v>
      </c>
      <c r="E3" s="12" t="s">
        <v>96</v>
      </c>
      <c r="F3" s="7">
        <f t="shared" ref="F3:F33" si="0">IF(C3="paid",B3,"")</f>
        <v>1233</v>
      </c>
    </row>
    <row r="4" spans="1:6">
      <c r="A4" s="7" t="s">
        <v>9</v>
      </c>
      <c r="B4" s="7">
        <v>1545</v>
      </c>
      <c r="C4" s="7" t="s">
        <v>98</v>
      </c>
      <c r="D4" s="22">
        <v>43594</v>
      </c>
      <c r="E4" s="12"/>
      <c r="F4" s="7">
        <f t="shared" si="0"/>
        <v>1545</v>
      </c>
    </row>
    <row r="5" spans="1:6" s="27" customFormat="1">
      <c r="A5" s="32" t="s">
        <v>10</v>
      </c>
      <c r="B5" s="32">
        <v>2210</v>
      </c>
      <c r="C5" s="32" t="s">
        <v>124</v>
      </c>
      <c r="D5" s="34" t="s">
        <v>123</v>
      </c>
      <c r="E5" s="12" t="s">
        <v>125</v>
      </c>
      <c r="F5" s="7">
        <v>2000</v>
      </c>
    </row>
    <row r="6" spans="1:6" s="35" customFormat="1">
      <c r="A6" s="33" t="s">
        <v>11</v>
      </c>
      <c r="B6" s="33">
        <v>4120</v>
      </c>
      <c r="C6" s="32" t="s">
        <v>98</v>
      </c>
      <c r="D6" s="36">
        <v>43655</v>
      </c>
      <c r="E6" s="13" t="s">
        <v>93</v>
      </c>
      <c r="F6" s="33">
        <f t="shared" si="0"/>
        <v>4120</v>
      </c>
    </row>
    <row r="7" spans="1:6">
      <c r="A7" s="7" t="s">
        <v>12</v>
      </c>
      <c r="B7" s="9">
        <v>1670</v>
      </c>
      <c r="C7" s="7" t="s">
        <v>98</v>
      </c>
      <c r="D7" s="7"/>
      <c r="E7" s="12" t="s">
        <v>95</v>
      </c>
      <c r="F7" s="7">
        <f t="shared" si="0"/>
        <v>1670</v>
      </c>
    </row>
    <row r="8" spans="1:6">
      <c r="A8" s="7" t="s">
        <v>13</v>
      </c>
      <c r="B8" s="7">
        <v>2300</v>
      </c>
      <c r="C8" s="7" t="s">
        <v>98</v>
      </c>
      <c r="D8" s="7"/>
      <c r="E8" s="12"/>
      <c r="F8" s="7">
        <f t="shared" si="0"/>
        <v>2300</v>
      </c>
    </row>
    <row r="9" spans="1:6">
      <c r="A9" s="7" t="s">
        <v>14</v>
      </c>
      <c r="B9" s="7">
        <v>1850</v>
      </c>
      <c r="C9" s="7" t="s">
        <v>98</v>
      </c>
      <c r="D9" s="22">
        <v>43686</v>
      </c>
      <c r="E9" s="12"/>
      <c r="F9" s="7">
        <f t="shared" si="0"/>
        <v>1850</v>
      </c>
    </row>
    <row r="10" spans="1:6">
      <c r="A10" s="7" t="s">
        <v>4</v>
      </c>
      <c r="B10" s="7">
        <v>1830</v>
      </c>
      <c r="C10" s="7" t="s">
        <v>98</v>
      </c>
      <c r="D10" s="22">
        <v>43686</v>
      </c>
      <c r="E10" s="12"/>
      <c r="F10" s="7">
        <f t="shared" si="0"/>
        <v>1830</v>
      </c>
    </row>
    <row r="11" spans="1:6">
      <c r="A11" s="7" t="s">
        <v>5</v>
      </c>
      <c r="B11" s="7">
        <v>1640</v>
      </c>
      <c r="C11" s="7" t="s">
        <v>98</v>
      </c>
      <c r="D11" s="22">
        <v>43778</v>
      </c>
      <c r="E11" s="12"/>
      <c r="F11" s="7">
        <f t="shared" si="0"/>
        <v>1640</v>
      </c>
    </row>
    <row r="12" spans="1:6">
      <c r="A12" s="7" t="s">
        <v>6</v>
      </c>
      <c r="B12" s="7">
        <v>1700</v>
      </c>
      <c r="C12" s="7" t="s">
        <v>98</v>
      </c>
      <c r="D12" s="22">
        <v>43686</v>
      </c>
      <c r="E12" s="12"/>
      <c r="F12" s="7">
        <f t="shared" si="0"/>
        <v>1700</v>
      </c>
    </row>
    <row r="13" spans="1:6">
      <c r="A13" s="7" t="s">
        <v>15</v>
      </c>
      <c r="B13" s="7">
        <v>1625</v>
      </c>
      <c r="C13" s="7" t="s">
        <v>98</v>
      </c>
      <c r="D13" s="22">
        <v>43594</v>
      </c>
      <c r="E13" s="12"/>
      <c r="F13" s="7">
        <f t="shared" si="0"/>
        <v>1625</v>
      </c>
    </row>
    <row r="14" spans="1:6">
      <c r="A14" s="7" t="s">
        <v>16</v>
      </c>
      <c r="B14" s="7">
        <v>1540</v>
      </c>
      <c r="C14" s="7" t="s">
        <v>98</v>
      </c>
      <c r="D14" s="22">
        <v>43686</v>
      </c>
      <c r="E14" s="12"/>
      <c r="F14" s="7">
        <f t="shared" si="0"/>
        <v>1540</v>
      </c>
    </row>
    <row r="15" spans="1:6">
      <c r="A15" s="7" t="s">
        <v>17</v>
      </c>
      <c r="B15" s="9">
        <v>1220</v>
      </c>
      <c r="C15" s="7" t="s">
        <v>98</v>
      </c>
      <c r="D15" s="22">
        <v>43594</v>
      </c>
      <c r="E15" s="12" t="s">
        <v>94</v>
      </c>
      <c r="F15" s="7">
        <f t="shared" si="0"/>
        <v>1220</v>
      </c>
    </row>
    <row r="16" spans="1:6">
      <c r="A16" s="7" t="s">
        <v>18</v>
      </c>
      <c r="B16" s="7">
        <v>1425</v>
      </c>
      <c r="C16" s="7" t="s">
        <v>98</v>
      </c>
      <c r="D16" s="22">
        <v>43686</v>
      </c>
      <c r="E16" s="13" t="s">
        <v>110</v>
      </c>
      <c r="F16" s="7">
        <f t="shared" si="0"/>
        <v>1425</v>
      </c>
    </row>
    <row r="17" spans="1:6">
      <c r="A17" s="7" t="s">
        <v>19</v>
      </c>
      <c r="B17" s="7">
        <v>1530</v>
      </c>
      <c r="C17" s="7" t="s">
        <v>98</v>
      </c>
      <c r="D17" s="22">
        <v>43533</v>
      </c>
      <c r="E17" s="12"/>
      <c r="F17" s="7">
        <f t="shared" si="0"/>
        <v>1530</v>
      </c>
    </row>
    <row r="18" spans="1:6">
      <c r="A18" s="7" t="s">
        <v>20</v>
      </c>
      <c r="B18" s="7">
        <v>7780</v>
      </c>
      <c r="C18" s="7"/>
      <c r="D18" s="7"/>
      <c r="E18" s="12" t="s">
        <v>97</v>
      </c>
      <c r="F18" s="7" t="str">
        <f t="shared" si="0"/>
        <v/>
      </c>
    </row>
    <row r="19" spans="1:6">
      <c r="A19" s="7" t="s">
        <v>21</v>
      </c>
      <c r="B19" s="7">
        <v>1560</v>
      </c>
      <c r="C19" s="7" t="s">
        <v>98</v>
      </c>
      <c r="D19" s="22">
        <v>43594</v>
      </c>
      <c r="E19" s="12"/>
      <c r="F19" s="7">
        <f t="shared" si="0"/>
        <v>1560</v>
      </c>
    </row>
    <row r="20" spans="1:6">
      <c r="A20" s="7" t="s">
        <v>22</v>
      </c>
      <c r="B20" s="7">
        <v>1480</v>
      </c>
      <c r="C20" s="7" t="s">
        <v>98</v>
      </c>
      <c r="D20" s="22">
        <v>43594</v>
      </c>
      <c r="E20" s="12"/>
      <c r="F20" s="7">
        <f t="shared" si="0"/>
        <v>1480</v>
      </c>
    </row>
    <row r="21" spans="1:6">
      <c r="A21" s="7" t="s">
        <v>23</v>
      </c>
      <c r="B21" s="7">
        <v>1600</v>
      </c>
      <c r="C21" s="7" t="s">
        <v>98</v>
      </c>
      <c r="D21" s="22">
        <v>43747</v>
      </c>
      <c r="E21" s="12"/>
      <c r="F21" s="7">
        <f t="shared" si="0"/>
        <v>1600</v>
      </c>
    </row>
    <row r="22" spans="1:6" s="4" customFormat="1">
      <c r="A22" s="9" t="s">
        <v>24</v>
      </c>
      <c r="B22" s="9">
        <v>1700</v>
      </c>
      <c r="C22" s="7" t="s">
        <v>98</v>
      </c>
      <c r="D22" s="22" t="s">
        <v>119</v>
      </c>
      <c r="E22" s="8" t="s">
        <v>109</v>
      </c>
      <c r="F22" s="9">
        <f t="shared" si="0"/>
        <v>1700</v>
      </c>
    </row>
    <row r="23" spans="1:6">
      <c r="A23" s="7" t="s">
        <v>25</v>
      </c>
      <c r="B23" s="7">
        <v>1810</v>
      </c>
      <c r="C23" s="7" t="s">
        <v>98</v>
      </c>
      <c r="D23" s="22">
        <v>43564</v>
      </c>
      <c r="E23" s="7"/>
      <c r="F23" s="7">
        <f t="shared" si="0"/>
        <v>1810</v>
      </c>
    </row>
    <row r="24" spans="1:6">
      <c r="A24" s="7" t="s">
        <v>26</v>
      </c>
      <c r="B24" s="7">
        <v>1700</v>
      </c>
      <c r="C24" s="7" t="s">
        <v>98</v>
      </c>
      <c r="D24" s="22">
        <v>43655</v>
      </c>
      <c r="E24" s="7"/>
      <c r="F24" s="7">
        <f t="shared" si="0"/>
        <v>1700</v>
      </c>
    </row>
    <row r="25" spans="1:6">
      <c r="A25" s="7" t="s">
        <v>27</v>
      </c>
      <c r="B25" s="7">
        <v>1510</v>
      </c>
      <c r="C25" s="7" t="s">
        <v>98</v>
      </c>
      <c r="D25" s="22">
        <v>43778</v>
      </c>
      <c r="E25" s="7"/>
      <c r="F25" s="7">
        <f t="shared" si="0"/>
        <v>1510</v>
      </c>
    </row>
    <row r="26" spans="1:6">
      <c r="A26" s="7" t="s">
        <v>28</v>
      </c>
      <c r="B26" s="7">
        <v>1410</v>
      </c>
      <c r="C26" s="7" t="s">
        <v>98</v>
      </c>
      <c r="D26" s="22">
        <v>43594</v>
      </c>
      <c r="E26" s="7"/>
      <c r="F26" s="7">
        <f t="shared" si="0"/>
        <v>1410</v>
      </c>
    </row>
    <row r="27" spans="1:6">
      <c r="A27" s="7" t="s">
        <v>29</v>
      </c>
      <c r="B27" s="7">
        <v>1870</v>
      </c>
      <c r="C27" s="7" t="s">
        <v>98</v>
      </c>
      <c r="D27" s="22">
        <v>43778</v>
      </c>
      <c r="E27" s="7"/>
      <c r="F27" s="7">
        <f t="shared" si="0"/>
        <v>1870</v>
      </c>
    </row>
    <row r="28" spans="1:6">
      <c r="A28" s="7" t="s">
        <v>30</v>
      </c>
      <c r="B28" s="7">
        <v>1960</v>
      </c>
      <c r="C28" s="7" t="s">
        <v>98</v>
      </c>
      <c r="D28" s="22" t="s">
        <v>116</v>
      </c>
      <c r="E28" s="7"/>
      <c r="F28" s="7">
        <f t="shared" si="0"/>
        <v>1960</v>
      </c>
    </row>
    <row r="29" spans="1:6">
      <c r="A29" s="7" t="s">
        <v>31</v>
      </c>
      <c r="B29" s="7">
        <v>1580</v>
      </c>
      <c r="C29" s="7" t="s">
        <v>98</v>
      </c>
      <c r="D29" s="22">
        <v>43686</v>
      </c>
      <c r="E29" s="7"/>
      <c r="F29" s="7">
        <f t="shared" si="0"/>
        <v>1580</v>
      </c>
    </row>
    <row r="30" spans="1:6">
      <c r="A30" s="7" t="s">
        <v>32</v>
      </c>
      <c r="B30" s="7">
        <v>1370</v>
      </c>
      <c r="C30" s="7" t="s">
        <v>98</v>
      </c>
      <c r="D30" s="22">
        <v>43686</v>
      </c>
      <c r="E30" s="7"/>
      <c r="F30" s="7">
        <f t="shared" si="0"/>
        <v>1370</v>
      </c>
    </row>
    <row r="31" spans="1:6">
      <c r="A31" s="7" t="s">
        <v>33</v>
      </c>
      <c r="B31" s="7">
        <v>1640</v>
      </c>
      <c r="C31" s="7" t="s">
        <v>98</v>
      </c>
      <c r="D31" s="7" t="s">
        <v>120</v>
      </c>
      <c r="E31" s="7"/>
      <c r="F31" s="7">
        <f t="shared" si="0"/>
        <v>1640</v>
      </c>
    </row>
    <row r="32" spans="1:6">
      <c r="A32" s="7" t="s">
        <v>34</v>
      </c>
      <c r="B32" s="7">
        <v>1230</v>
      </c>
      <c r="C32" s="7" t="s">
        <v>98</v>
      </c>
      <c r="D32" s="22">
        <v>43655</v>
      </c>
      <c r="E32" s="7"/>
      <c r="F32" s="7">
        <f t="shared" si="0"/>
        <v>1230</v>
      </c>
    </row>
    <row r="33" spans="1:9">
      <c r="A33" s="7" t="s">
        <v>35</v>
      </c>
      <c r="B33" s="7">
        <v>1940</v>
      </c>
      <c r="C33" s="7" t="s">
        <v>98</v>
      </c>
      <c r="D33" s="22">
        <v>43778</v>
      </c>
      <c r="E33" s="7"/>
      <c r="F33" s="7">
        <f t="shared" si="0"/>
        <v>1940</v>
      </c>
    </row>
    <row r="35" spans="1:9">
      <c r="E35" s="7" t="s">
        <v>61</v>
      </c>
      <c r="F35" s="7">
        <f>COUNT(F1:F33)</f>
        <v>30</v>
      </c>
    </row>
    <row r="36" spans="1:9">
      <c r="A36" t="s">
        <v>36</v>
      </c>
      <c r="B36">
        <f>SUM(B1:B35)</f>
        <v>61808</v>
      </c>
      <c r="E36" s="7" t="s">
        <v>36</v>
      </c>
      <c r="F36" s="7">
        <f>SUM(F2:F33)</f>
        <v>51588</v>
      </c>
    </row>
    <row r="37" spans="1:9">
      <c r="E37" s="7" t="s">
        <v>72</v>
      </c>
      <c r="F37" s="7">
        <v>0</v>
      </c>
    </row>
    <row r="38" spans="1:9">
      <c r="E38" s="7" t="s">
        <v>73</v>
      </c>
      <c r="F38" s="7">
        <v>0</v>
      </c>
    </row>
    <row r="39" spans="1:9">
      <c r="E39" s="7" t="s">
        <v>76</v>
      </c>
      <c r="F39" s="7">
        <v>0</v>
      </c>
    </row>
    <row r="40" spans="1:9">
      <c r="E40" s="7" t="s">
        <v>74</v>
      </c>
      <c r="F40" s="7">
        <v>0</v>
      </c>
    </row>
    <row r="41" spans="1:9">
      <c r="D41" s="27"/>
      <c r="E41" s="32" t="s">
        <v>75</v>
      </c>
      <c r="F41" s="32">
        <f>F36-SUM(F37:F40)</f>
        <v>51588</v>
      </c>
      <c r="G41" s="27"/>
      <c r="H41" s="27"/>
    </row>
    <row r="42" spans="1:9">
      <c r="D42" s="27"/>
      <c r="E42" s="27"/>
      <c r="F42" s="27"/>
      <c r="G42" s="27"/>
      <c r="H42" s="27"/>
    </row>
    <row r="45" spans="1:9">
      <c r="A45" t="s">
        <v>54</v>
      </c>
      <c r="E45" s="18">
        <v>43806</v>
      </c>
      <c r="F45" s="19" t="s">
        <v>70</v>
      </c>
      <c r="G45" s="19" t="s">
        <v>71</v>
      </c>
      <c r="H45" s="19" t="s">
        <v>77</v>
      </c>
      <c r="I45" s="19" t="s">
        <v>92</v>
      </c>
    </row>
    <row r="46" spans="1:9">
      <c r="A46" t="s">
        <v>55</v>
      </c>
      <c r="E46" s="7" t="s">
        <v>63</v>
      </c>
      <c r="F46" s="7">
        <v>25637</v>
      </c>
      <c r="G46" s="7">
        <v>25637</v>
      </c>
      <c r="H46" s="7">
        <v>0</v>
      </c>
      <c r="I46" s="7">
        <v>37340</v>
      </c>
    </row>
    <row r="47" spans="1:9" ht="15" customHeight="1">
      <c r="A47" t="s">
        <v>56</v>
      </c>
      <c r="E47" s="7" t="s">
        <v>64</v>
      </c>
      <c r="F47" s="7"/>
      <c r="G47" s="7"/>
      <c r="H47" s="7"/>
      <c r="I47" s="7"/>
    </row>
    <row r="48" spans="1:9" ht="15" customHeight="1">
      <c r="A48" t="s">
        <v>58</v>
      </c>
      <c r="E48" s="7" t="s">
        <v>65</v>
      </c>
      <c r="F48" s="7">
        <v>20753</v>
      </c>
      <c r="G48" s="7">
        <v>8206</v>
      </c>
      <c r="H48" s="7">
        <v>13355</v>
      </c>
      <c r="I48" s="7">
        <v>13355</v>
      </c>
    </row>
    <row r="49" spans="1:13" ht="15" customHeight="1">
      <c r="E49" s="7" t="s">
        <v>85</v>
      </c>
      <c r="F49" s="7">
        <f>SUM(F46:F48)</f>
        <v>46390</v>
      </c>
      <c r="G49" s="7">
        <f>SUM(G46:G48)</f>
        <v>33843</v>
      </c>
      <c r="H49" s="7">
        <f>SUM(H46:H48)</f>
        <v>13355</v>
      </c>
      <c r="I49" s="7">
        <f>SUM(I46:I48)</f>
        <v>50695</v>
      </c>
    </row>
    <row r="50" spans="1:13">
      <c r="A50" t="s">
        <v>57</v>
      </c>
      <c r="B50">
        <f>SUM(B45:B49)</f>
        <v>0</v>
      </c>
    </row>
    <row r="54" spans="1:13">
      <c r="D54" s="19" t="s">
        <v>78</v>
      </c>
      <c r="E54" s="18">
        <v>43564</v>
      </c>
      <c r="F54" s="18">
        <v>43594</v>
      </c>
      <c r="G54" s="18">
        <v>43655</v>
      </c>
      <c r="H54" s="18">
        <v>43686</v>
      </c>
      <c r="I54" s="18">
        <v>43686</v>
      </c>
      <c r="J54" s="28" t="s">
        <v>120</v>
      </c>
      <c r="K54" s="28" t="s">
        <v>127</v>
      </c>
      <c r="L54" s="28" t="s">
        <v>127</v>
      </c>
      <c r="M54" s="28" t="s">
        <v>142</v>
      </c>
    </row>
    <row r="55" spans="1:13">
      <c r="D55" s="7" t="s">
        <v>63</v>
      </c>
      <c r="E55" s="7">
        <v>44595</v>
      </c>
      <c r="F55" s="7">
        <v>49380</v>
      </c>
      <c r="G55" s="7">
        <v>58005</v>
      </c>
      <c r="H55" s="7">
        <v>67525</v>
      </c>
      <c r="I55" s="7">
        <v>80040</v>
      </c>
      <c r="J55" s="7">
        <v>87680</v>
      </c>
      <c r="K55" s="7">
        <v>78360</v>
      </c>
      <c r="L55" s="7">
        <v>77000</v>
      </c>
      <c r="M55" s="7">
        <v>56870</v>
      </c>
    </row>
    <row r="56" spans="1:13">
      <c r="D56" s="7" t="s">
        <v>64</v>
      </c>
      <c r="E56" s="7">
        <v>1040</v>
      </c>
      <c r="F56" s="7">
        <v>1040</v>
      </c>
      <c r="G56" s="7">
        <v>1040</v>
      </c>
      <c r="H56" s="7">
        <v>1040</v>
      </c>
      <c r="I56" s="7">
        <v>1040</v>
      </c>
      <c r="J56" s="7">
        <v>1040</v>
      </c>
      <c r="K56" s="7">
        <v>1040</v>
      </c>
      <c r="L56" s="7">
        <v>1040</v>
      </c>
      <c r="M56" s="7">
        <v>1040</v>
      </c>
    </row>
    <row r="57" spans="1:13">
      <c r="D57" s="7" t="s">
        <v>65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</row>
    <row r="58" spans="1:13">
      <c r="D58" s="7" t="s">
        <v>66</v>
      </c>
      <c r="E58" s="7"/>
      <c r="F58" s="7"/>
      <c r="G58" s="7"/>
      <c r="H58" s="7"/>
      <c r="I58" s="7"/>
      <c r="J58" s="7"/>
      <c r="K58" s="7"/>
      <c r="L58" s="7"/>
      <c r="M58" s="7"/>
    </row>
    <row r="62" spans="1:13">
      <c r="A62" s="16" t="s">
        <v>51</v>
      </c>
      <c r="B62" s="17">
        <v>43677</v>
      </c>
      <c r="C62" s="17">
        <v>43708</v>
      </c>
      <c r="D62" s="16" t="s">
        <v>49</v>
      </c>
      <c r="E62" s="16" t="s">
        <v>50</v>
      </c>
    </row>
    <row r="63" spans="1:13">
      <c r="A63" s="7" t="s">
        <v>40</v>
      </c>
      <c r="B63" s="7">
        <v>4284</v>
      </c>
      <c r="C63" s="7">
        <v>4373</v>
      </c>
      <c r="D63" s="7">
        <f>C63-B63</f>
        <v>89</v>
      </c>
      <c r="E63" s="7">
        <v>250</v>
      </c>
    </row>
    <row r="64" spans="1:13">
      <c r="A64" s="7" t="s">
        <v>41</v>
      </c>
      <c r="B64" s="7">
        <v>57720</v>
      </c>
      <c r="C64" s="7">
        <v>59272</v>
      </c>
      <c r="D64" s="7">
        <f t="shared" ref="D64" si="1">C64-B64</f>
        <v>1552</v>
      </c>
      <c r="E64" s="7">
        <v>11000</v>
      </c>
    </row>
    <row r="65" spans="1:1">
      <c r="A65" s="31" t="s">
        <v>89</v>
      </c>
    </row>
  </sheetData>
  <autoFilter ref="A1:D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C32" sqref="C32"/>
    </sheetView>
  </sheetViews>
  <sheetFormatPr defaultRowHeight="14.4"/>
  <cols>
    <col min="1" max="1" width="9.44140625" style="2" bestFit="1" customWidth="1"/>
    <col min="2" max="2" width="20.6640625" customWidth="1"/>
    <col min="3" max="3" width="57.109375" bestFit="1" customWidth="1"/>
  </cols>
  <sheetData>
    <row r="1" spans="1:1">
      <c r="A1" s="2">
        <v>43709</v>
      </c>
    </row>
    <row r="2" spans="1:1">
      <c r="A2" s="2">
        <v>43710</v>
      </c>
    </row>
    <row r="3" spans="1:1">
      <c r="A3" s="2">
        <v>43711</v>
      </c>
    </row>
    <row r="4" spans="1:1">
      <c r="A4" s="2">
        <v>43712</v>
      </c>
    </row>
    <row r="5" spans="1:1">
      <c r="A5" s="2">
        <v>43713</v>
      </c>
    </row>
    <row r="6" spans="1:1">
      <c r="A6" s="2">
        <v>43714</v>
      </c>
    </row>
    <row r="7" spans="1:1">
      <c r="A7" s="2">
        <v>43715</v>
      </c>
    </row>
    <row r="8" spans="1:1">
      <c r="A8" s="2">
        <v>43716</v>
      </c>
    </row>
    <row r="9" spans="1:1">
      <c r="A9" s="2">
        <v>43717</v>
      </c>
    </row>
    <row r="10" spans="1:1">
      <c r="A10" s="2">
        <v>43718</v>
      </c>
    </row>
    <row r="11" spans="1:1">
      <c r="A11" s="2">
        <v>43719</v>
      </c>
    </row>
    <row r="12" spans="1:1">
      <c r="A12" s="2">
        <v>43720</v>
      </c>
    </row>
    <row r="13" spans="1:1">
      <c r="A13" s="2">
        <v>43721</v>
      </c>
    </row>
    <row r="14" spans="1:1">
      <c r="A14" s="2">
        <v>43722</v>
      </c>
    </row>
    <row r="15" spans="1:1">
      <c r="A15" s="2">
        <v>43723</v>
      </c>
    </row>
    <row r="16" spans="1:1">
      <c r="A16" s="2">
        <v>43724</v>
      </c>
    </row>
    <row r="17" spans="1:2">
      <c r="A17" s="2">
        <v>43725</v>
      </c>
    </row>
    <row r="18" spans="1:2">
      <c r="A18" s="2">
        <v>43726</v>
      </c>
    </row>
    <row r="19" spans="1:2">
      <c r="A19" s="2">
        <v>43727</v>
      </c>
    </row>
    <row r="20" spans="1:2">
      <c r="A20" s="2">
        <v>43728</v>
      </c>
    </row>
    <row r="21" spans="1:2">
      <c r="A21" s="2">
        <v>43729</v>
      </c>
    </row>
    <row r="22" spans="1:2">
      <c r="A22" s="2">
        <v>43730</v>
      </c>
    </row>
    <row r="23" spans="1:2">
      <c r="A23" s="2">
        <v>43731</v>
      </c>
    </row>
    <row r="24" spans="1:2">
      <c r="A24" s="2">
        <v>43732</v>
      </c>
    </row>
    <row r="25" spans="1:2">
      <c r="A25" s="2">
        <v>43733</v>
      </c>
    </row>
    <row r="26" spans="1:2">
      <c r="A26" s="2">
        <v>43734</v>
      </c>
    </row>
    <row r="27" spans="1:2">
      <c r="A27" s="2">
        <v>43735</v>
      </c>
    </row>
    <row r="28" spans="1:2">
      <c r="A28" s="2">
        <v>43736</v>
      </c>
    </row>
    <row r="29" spans="1:2">
      <c r="A29" s="2">
        <v>43737</v>
      </c>
    </row>
    <row r="30" spans="1:2">
      <c r="A30" s="2">
        <v>43738</v>
      </c>
    </row>
    <row r="32" spans="1:2">
      <c r="A32" s="2" t="s">
        <v>36</v>
      </c>
      <c r="B32">
        <f>SUM(B1:B31)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topLeftCell="A22" workbookViewId="0">
      <selection activeCell="B30" sqref="B30"/>
    </sheetView>
  </sheetViews>
  <sheetFormatPr defaultRowHeight="14.4"/>
  <cols>
    <col min="1" max="1" width="11.5546875" bestFit="1" customWidth="1"/>
    <col min="2" max="2" width="49.33203125" bestFit="1" customWidth="1"/>
    <col min="3" max="3" width="9.44140625" bestFit="1" customWidth="1"/>
    <col min="4" max="4" width="30.109375" bestFit="1" customWidth="1"/>
  </cols>
  <sheetData>
    <row r="1" spans="1:4">
      <c r="A1" s="14" t="s">
        <v>37</v>
      </c>
      <c r="B1" s="14" t="s">
        <v>38</v>
      </c>
      <c r="C1" s="14" t="s">
        <v>39</v>
      </c>
      <c r="D1" s="7"/>
    </row>
    <row r="2" spans="1:4">
      <c r="A2" s="15">
        <v>43709</v>
      </c>
      <c r="B2" s="7"/>
      <c r="C2" s="7"/>
      <c r="D2" s="7"/>
    </row>
    <row r="3" spans="1:4">
      <c r="A3" s="15">
        <v>43710</v>
      </c>
      <c r="B3" s="7"/>
      <c r="C3" s="7"/>
      <c r="D3" s="7"/>
    </row>
    <row r="4" spans="1:4">
      <c r="A4" s="15">
        <v>43711</v>
      </c>
      <c r="B4" s="7" t="s">
        <v>99</v>
      </c>
      <c r="C4" s="7">
        <v>2200</v>
      </c>
      <c r="D4" s="7"/>
    </row>
    <row r="5" spans="1:4">
      <c r="A5" s="15">
        <v>43712</v>
      </c>
      <c r="B5" s="7" t="s">
        <v>100</v>
      </c>
      <c r="C5" s="7">
        <v>200</v>
      </c>
      <c r="D5" s="7"/>
    </row>
    <row r="6" spans="1:4">
      <c r="A6" s="15">
        <v>43712</v>
      </c>
      <c r="B6" s="7" t="s">
        <v>101</v>
      </c>
      <c r="C6" s="7">
        <v>300</v>
      </c>
      <c r="D6" s="7"/>
    </row>
    <row r="7" spans="1:4">
      <c r="A7" s="15">
        <v>43712</v>
      </c>
      <c r="B7" s="7" t="s">
        <v>104</v>
      </c>
      <c r="C7" s="7">
        <v>200</v>
      </c>
      <c r="D7" s="7"/>
    </row>
    <row r="8" spans="1:4">
      <c r="A8" s="15">
        <v>43712</v>
      </c>
      <c r="B8" s="7" t="s">
        <v>102</v>
      </c>
      <c r="C8" s="7">
        <v>17000</v>
      </c>
      <c r="D8" s="7"/>
    </row>
    <row r="9" spans="1:4">
      <c r="A9" s="15">
        <v>43713</v>
      </c>
      <c r="B9" s="7" t="s">
        <v>105</v>
      </c>
      <c r="C9" s="7">
        <v>4000</v>
      </c>
      <c r="D9" s="7"/>
    </row>
    <row r="10" spans="1:4">
      <c r="A10" s="15">
        <v>43713</v>
      </c>
      <c r="B10" s="7" t="s">
        <v>106</v>
      </c>
      <c r="C10" s="7">
        <v>240</v>
      </c>
      <c r="D10" s="7"/>
    </row>
    <row r="11" spans="1:4">
      <c r="A11" s="15">
        <v>43713</v>
      </c>
      <c r="B11" s="7" t="s">
        <v>107</v>
      </c>
      <c r="C11" s="7">
        <v>230</v>
      </c>
      <c r="D11" s="7"/>
    </row>
    <row r="12" spans="1:4">
      <c r="A12" s="15">
        <v>43713</v>
      </c>
      <c r="B12" s="7" t="s">
        <v>108</v>
      </c>
      <c r="C12" s="7">
        <v>200</v>
      </c>
      <c r="D12" s="7"/>
    </row>
    <row r="13" spans="1:4">
      <c r="A13" s="15">
        <v>43714</v>
      </c>
      <c r="B13" s="7"/>
      <c r="C13" s="7"/>
      <c r="D13" s="7"/>
    </row>
    <row r="14" spans="1:4">
      <c r="A14" s="15">
        <v>43715</v>
      </c>
      <c r="B14" s="7"/>
      <c r="C14" s="7"/>
      <c r="D14" s="7"/>
    </row>
    <row r="15" spans="1:4">
      <c r="A15" s="15">
        <v>43716</v>
      </c>
      <c r="B15" s="7"/>
      <c r="C15" s="7"/>
      <c r="D15" s="7"/>
    </row>
    <row r="16" spans="1:4">
      <c r="A16" s="15">
        <v>43717</v>
      </c>
      <c r="B16" s="7"/>
      <c r="C16" s="7"/>
      <c r="D16" s="7"/>
    </row>
    <row r="17" spans="1:4">
      <c r="A17" s="15">
        <v>43718</v>
      </c>
      <c r="B17" s="7"/>
      <c r="C17" s="7"/>
      <c r="D17" s="7"/>
    </row>
    <row r="18" spans="1:4">
      <c r="A18" s="15">
        <v>43719</v>
      </c>
      <c r="B18" s="7" t="s">
        <v>111</v>
      </c>
      <c r="C18" s="7">
        <v>150</v>
      </c>
      <c r="D18" s="7"/>
    </row>
    <row r="19" spans="1:4">
      <c r="A19" s="15">
        <v>43720</v>
      </c>
      <c r="B19" s="7" t="s">
        <v>112</v>
      </c>
      <c r="C19" s="7"/>
      <c r="D19" s="7" t="s">
        <v>113</v>
      </c>
    </row>
    <row r="20" spans="1:4">
      <c r="A20" s="15">
        <v>43721</v>
      </c>
      <c r="B20" s="7" t="s">
        <v>115</v>
      </c>
      <c r="C20" s="7">
        <v>80</v>
      </c>
      <c r="D20" s="7"/>
    </row>
    <row r="21" spans="1:4">
      <c r="A21" s="15">
        <v>43722</v>
      </c>
      <c r="B21" s="7"/>
      <c r="C21" s="7"/>
      <c r="D21" s="7"/>
    </row>
    <row r="22" spans="1:4">
      <c r="A22" s="15">
        <v>43723</v>
      </c>
      <c r="B22" s="7" t="s">
        <v>138</v>
      </c>
      <c r="C22">
        <v>10400</v>
      </c>
      <c r="D22" s="7">
        <v>6000</v>
      </c>
    </row>
    <row r="23" spans="1:4">
      <c r="A23" s="15">
        <v>43724</v>
      </c>
      <c r="B23" s="7" t="s">
        <v>131</v>
      </c>
      <c r="C23" s="7">
        <v>1200</v>
      </c>
      <c r="D23" s="7"/>
    </row>
    <row r="24" spans="1:4">
      <c r="A24" s="15">
        <v>43725</v>
      </c>
      <c r="B24" s="7"/>
      <c r="C24" s="7"/>
      <c r="D24" s="7"/>
    </row>
    <row r="25" spans="1:4">
      <c r="A25" s="15">
        <v>43726</v>
      </c>
      <c r="B25" s="7"/>
      <c r="C25" s="7"/>
      <c r="D25" s="7"/>
    </row>
    <row r="26" spans="1:4">
      <c r="A26" s="15">
        <v>43727</v>
      </c>
      <c r="B26" s="7"/>
      <c r="C26" s="7"/>
      <c r="D26" s="7"/>
    </row>
    <row r="27" spans="1:4">
      <c r="A27" s="15">
        <v>43728</v>
      </c>
      <c r="B27" s="7" t="s">
        <v>126</v>
      </c>
      <c r="C27" s="7">
        <v>960</v>
      </c>
      <c r="D27" s="7"/>
    </row>
    <row r="28" spans="1:4">
      <c r="A28" s="15">
        <v>43729</v>
      </c>
      <c r="B28" s="7" t="s">
        <v>130</v>
      </c>
      <c r="C28" s="7">
        <v>200</v>
      </c>
      <c r="D28" s="7"/>
    </row>
    <row r="29" spans="1:4">
      <c r="A29" s="15">
        <v>43730</v>
      </c>
      <c r="B29" s="7"/>
      <c r="C29" s="7"/>
      <c r="D29" s="7"/>
    </row>
    <row r="30" spans="1:4">
      <c r="A30" s="15">
        <v>43731</v>
      </c>
      <c r="B30" s="7" t="s">
        <v>139</v>
      </c>
      <c r="C30" s="7">
        <v>300</v>
      </c>
      <c r="D30" s="7"/>
    </row>
    <row r="31" spans="1:4">
      <c r="A31" s="15">
        <v>43731</v>
      </c>
      <c r="B31" s="7" t="s">
        <v>131</v>
      </c>
      <c r="C31" s="7"/>
      <c r="D31" s="7" t="s">
        <v>133</v>
      </c>
    </row>
    <row r="32" spans="1:4">
      <c r="A32" s="15">
        <v>43732</v>
      </c>
      <c r="B32" s="7" t="s">
        <v>132</v>
      </c>
      <c r="C32" s="7"/>
      <c r="D32" s="7">
        <v>340</v>
      </c>
    </row>
    <row r="33" spans="1:5">
      <c r="A33" s="15">
        <v>43733</v>
      </c>
      <c r="B33" s="7"/>
      <c r="C33" s="7"/>
      <c r="D33" s="7"/>
    </row>
    <row r="34" spans="1:5" s="3" customFormat="1">
      <c r="A34" s="15">
        <v>43734</v>
      </c>
      <c r="B34" s="7" t="s">
        <v>134</v>
      </c>
      <c r="C34" s="8"/>
      <c r="D34" s="8">
        <v>100</v>
      </c>
    </row>
    <row r="35" spans="1:5" s="3" customFormat="1">
      <c r="A35" s="15">
        <v>43734</v>
      </c>
      <c r="B35" s="7" t="s">
        <v>135</v>
      </c>
      <c r="C35" s="8">
        <v>500</v>
      </c>
      <c r="D35" s="8">
        <v>500</v>
      </c>
    </row>
    <row r="36" spans="1:5">
      <c r="A36" s="15">
        <v>43735</v>
      </c>
      <c r="B36" s="7"/>
      <c r="C36" s="7"/>
      <c r="D36" s="7"/>
    </row>
    <row r="37" spans="1:5">
      <c r="A37" s="15">
        <v>43736</v>
      </c>
      <c r="B37" s="7"/>
      <c r="C37" s="7"/>
      <c r="D37" s="7"/>
    </row>
    <row r="38" spans="1:5">
      <c r="A38" s="15">
        <v>43737</v>
      </c>
      <c r="B38" s="7" t="s">
        <v>137</v>
      </c>
      <c r="C38" s="7">
        <v>40</v>
      </c>
      <c r="D38" s="7"/>
    </row>
    <row r="39" spans="1:5">
      <c r="A39" s="15">
        <v>43738</v>
      </c>
      <c r="B39" s="7"/>
      <c r="C39" s="7"/>
      <c r="D39" s="7"/>
    </row>
    <row r="40" spans="1:5">
      <c r="A40" s="15"/>
      <c r="B40" s="7"/>
      <c r="C40" s="7"/>
      <c r="D40" s="7"/>
    </row>
    <row r="41" spans="1:5">
      <c r="A41" s="15"/>
      <c r="B41" s="7"/>
      <c r="C41" s="7"/>
      <c r="D41" s="7"/>
    </row>
    <row r="42" spans="1:5">
      <c r="A42" s="7" t="s">
        <v>36</v>
      </c>
      <c r="B42" s="7"/>
      <c r="C42" s="7">
        <f>SUM(C1:C41)</f>
        <v>38400</v>
      </c>
      <c r="D42" s="7"/>
    </row>
    <row r="44" spans="1:5">
      <c r="A44" s="16" t="s">
        <v>51</v>
      </c>
      <c r="B44" s="17">
        <v>43646</v>
      </c>
      <c r="C44" s="17">
        <v>43677</v>
      </c>
      <c r="D44" s="16" t="s">
        <v>49</v>
      </c>
      <c r="E44" s="14" t="s">
        <v>50</v>
      </c>
    </row>
    <row r="45" spans="1:5">
      <c r="A45" s="7" t="s">
        <v>40</v>
      </c>
      <c r="B45" s="7"/>
      <c r="C45" s="7"/>
      <c r="D45" s="7"/>
      <c r="E45" s="7"/>
    </row>
    <row r="46" spans="1:5">
      <c r="A46" s="7" t="s">
        <v>41</v>
      </c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14" t="s">
        <v>52</v>
      </c>
      <c r="B49" s="7"/>
      <c r="C49" s="7"/>
      <c r="D49" s="7"/>
      <c r="E49" s="7"/>
    </row>
    <row r="50" spans="1:5">
      <c r="A50" s="7" t="s">
        <v>53</v>
      </c>
      <c r="B50" s="7"/>
      <c r="C50" s="7"/>
      <c r="D50" s="7"/>
      <c r="E50" s="7"/>
    </row>
    <row r="51" spans="1:5">
      <c r="A51" s="7"/>
      <c r="B51" s="7"/>
      <c r="C51" s="7"/>
      <c r="D51" s="7" t="s">
        <v>36</v>
      </c>
      <c r="E51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H25" sqref="H25"/>
    </sheetView>
  </sheetViews>
  <sheetFormatPr defaultRowHeight="14.4"/>
  <cols>
    <col min="2" max="2" width="13.6640625" bestFit="1" customWidth="1"/>
    <col min="3" max="3" width="14.33203125" bestFit="1" customWidth="1"/>
    <col min="4" max="4" width="16.109375" bestFit="1" customWidth="1"/>
    <col min="5" max="5" width="10.77734375" customWidth="1"/>
    <col min="6" max="6" width="10.44140625" bestFit="1" customWidth="1"/>
    <col min="7" max="7" width="12.33203125" bestFit="1" customWidth="1"/>
    <col min="8" max="8" width="12.77734375" customWidth="1"/>
    <col min="9" max="9" width="108" bestFit="1" customWidth="1"/>
    <col min="10" max="11" width="13.44140625" bestFit="1" customWidth="1"/>
  </cols>
  <sheetData>
    <row r="1" spans="1:11" ht="23.25" customHeight="1">
      <c r="A1" s="10" t="s">
        <v>0</v>
      </c>
      <c r="B1" s="10" t="s">
        <v>117</v>
      </c>
      <c r="C1" s="10" t="s">
        <v>118</v>
      </c>
      <c r="D1" s="10" t="s">
        <v>44</v>
      </c>
      <c r="E1" s="11" t="s">
        <v>45</v>
      </c>
      <c r="F1" s="10" t="s">
        <v>46</v>
      </c>
      <c r="G1" s="10" t="s">
        <v>47</v>
      </c>
      <c r="H1" s="10"/>
      <c r="I1" s="6"/>
      <c r="J1" s="37" t="s">
        <v>114</v>
      </c>
      <c r="K1" s="37" t="s">
        <v>121</v>
      </c>
    </row>
    <row r="2" spans="1:11" s="39" customFormat="1">
      <c r="A2" s="9" t="s">
        <v>7</v>
      </c>
      <c r="B2" s="9">
        <v>21860</v>
      </c>
      <c r="C2" s="4">
        <v>21870</v>
      </c>
      <c r="D2" s="9">
        <f t="shared" ref="D2:D12" si="0">C2-B2</f>
        <v>10</v>
      </c>
      <c r="E2" s="9">
        <f>(0.04*D2)</f>
        <v>0.4</v>
      </c>
      <c r="F2" s="9">
        <v>1100</v>
      </c>
      <c r="G2" s="9">
        <f>SUM(E2+F2)+2230</f>
        <v>3330.4</v>
      </c>
      <c r="H2" s="9">
        <v>2200</v>
      </c>
      <c r="I2" s="12" t="s">
        <v>140</v>
      </c>
    </row>
    <row r="3" spans="1:11" s="39" customFormat="1">
      <c r="A3" s="9" t="s">
        <v>8</v>
      </c>
      <c r="B3" s="9">
        <v>71040</v>
      </c>
      <c r="C3" s="4">
        <v>76990</v>
      </c>
      <c r="D3" s="9">
        <f t="shared" si="0"/>
        <v>5950</v>
      </c>
      <c r="E3" s="9">
        <f t="shared" ref="E3:E34" si="1">(0.04*D3)</f>
        <v>238</v>
      </c>
      <c r="F3" s="9">
        <v>1100</v>
      </c>
      <c r="G3" s="9">
        <f>SUM(E3+F3)</f>
        <v>1338</v>
      </c>
      <c r="H3" s="9">
        <v>1340</v>
      </c>
      <c r="I3" s="12" t="s">
        <v>96</v>
      </c>
    </row>
    <row r="4" spans="1:11" s="39" customFormat="1">
      <c r="A4" s="9" t="s">
        <v>9</v>
      </c>
      <c r="B4" s="9">
        <v>61030</v>
      </c>
      <c r="C4" s="4">
        <v>72740</v>
      </c>
      <c r="D4" s="9">
        <f t="shared" si="0"/>
        <v>11710</v>
      </c>
      <c r="E4" s="9">
        <f t="shared" si="1"/>
        <v>468.40000000000003</v>
      </c>
      <c r="F4" s="9">
        <v>1100</v>
      </c>
      <c r="G4" s="9">
        <f t="shared" ref="G4:G17" si="2">SUM(E4+F4)</f>
        <v>1568.4</v>
      </c>
      <c r="H4" s="9">
        <v>1570</v>
      </c>
      <c r="I4" s="12"/>
    </row>
    <row r="5" spans="1:11" s="39" customFormat="1">
      <c r="A5" s="9" t="s">
        <v>10</v>
      </c>
      <c r="B5" s="9">
        <v>79380</v>
      </c>
      <c r="C5" s="9">
        <v>79380</v>
      </c>
      <c r="D5" s="9">
        <f t="shared" si="0"/>
        <v>0</v>
      </c>
      <c r="E5" s="9">
        <f t="shared" si="1"/>
        <v>0</v>
      </c>
      <c r="F5" s="9">
        <v>1100</v>
      </c>
      <c r="G5" s="9">
        <f>SUM(E5+F5)</f>
        <v>1100</v>
      </c>
      <c r="H5" s="9">
        <v>1100</v>
      </c>
      <c r="I5" s="12" t="s">
        <v>136</v>
      </c>
    </row>
    <row r="6" spans="1:11" s="39" customFormat="1">
      <c r="A6" s="8" t="s">
        <v>11</v>
      </c>
      <c r="B6" s="8">
        <v>6570</v>
      </c>
      <c r="C6" s="4">
        <v>16790</v>
      </c>
      <c r="D6" s="8">
        <f>(C6-B6)+1820</f>
        <v>12040</v>
      </c>
      <c r="E6" s="9">
        <f t="shared" si="1"/>
        <v>481.6</v>
      </c>
      <c r="F6" s="8">
        <v>1100</v>
      </c>
      <c r="G6" s="8">
        <f>SUM(E6+F6)</f>
        <v>1581.6</v>
      </c>
      <c r="H6" s="8">
        <v>1580</v>
      </c>
      <c r="I6" s="13"/>
    </row>
    <row r="7" spans="1:11" s="39" customFormat="1" ht="15" customHeight="1">
      <c r="A7" s="9" t="s">
        <v>12</v>
      </c>
      <c r="B7" s="9">
        <v>120700</v>
      </c>
      <c r="C7" s="4">
        <v>123410</v>
      </c>
      <c r="D7" s="9">
        <f>(C7-B7)-1770</f>
        <v>940</v>
      </c>
      <c r="E7" s="9">
        <f t="shared" si="1"/>
        <v>37.6</v>
      </c>
      <c r="F7" s="9">
        <v>1100</v>
      </c>
      <c r="G7" s="9">
        <f>SUM(E7+F7)-70.8</f>
        <v>1066.8</v>
      </c>
      <c r="H7" s="9">
        <v>1070</v>
      </c>
      <c r="I7" s="12" t="s">
        <v>95</v>
      </c>
    </row>
    <row r="8" spans="1:11" s="39" customFormat="1">
      <c r="A8" s="9" t="s">
        <v>13</v>
      </c>
      <c r="B8" s="29">
        <v>0</v>
      </c>
      <c r="C8" s="41">
        <v>22379</v>
      </c>
      <c r="D8" s="9">
        <f t="shared" si="0"/>
        <v>22379</v>
      </c>
      <c r="E8" s="9">
        <f t="shared" si="1"/>
        <v>895.16</v>
      </c>
      <c r="F8" s="9">
        <v>1100</v>
      </c>
      <c r="G8" s="9">
        <f t="shared" si="2"/>
        <v>1995.1599999999999</v>
      </c>
      <c r="H8" s="9">
        <v>2000</v>
      </c>
      <c r="I8" s="12"/>
      <c r="J8" s="39">
        <v>3006</v>
      </c>
      <c r="K8" s="39">
        <v>8087</v>
      </c>
    </row>
    <row r="9" spans="1:11" s="39" customFormat="1">
      <c r="A9" s="9" t="s">
        <v>14</v>
      </c>
      <c r="B9" s="9">
        <v>72600</v>
      </c>
      <c r="C9" s="4">
        <v>89270</v>
      </c>
      <c r="D9" s="9">
        <f t="shared" si="0"/>
        <v>16670</v>
      </c>
      <c r="E9" s="9">
        <f t="shared" si="1"/>
        <v>666.80000000000007</v>
      </c>
      <c r="F9" s="9">
        <v>1100</v>
      </c>
      <c r="G9" s="9">
        <f t="shared" si="2"/>
        <v>1766.8000000000002</v>
      </c>
      <c r="H9" s="9">
        <v>1770</v>
      </c>
      <c r="I9" s="12"/>
    </row>
    <row r="10" spans="1:11" s="39" customFormat="1">
      <c r="A10" s="9" t="s">
        <v>4</v>
      </c>
      <c r="B10" s="9">
        <v>284300</v>
      </c>
      <c r="C10" s="4">
        <v>296910</v>
      </c>
      <c r="D10" s="9">
        <f t="shared" si="0"/>
        <v>12610</v>
      </c>
      <c r="E10" s="9">
        <f t="shared" si="1"/>
        <v>504.40000000000003</v>
      </c>
      <c r="F10" s="9">
        <v>1100</v>
      </c>
      <c r="G10" s="9">
        <f t="shared" si="2"/>
        <v>1604.4</v>
      </c>
      <c r="H10" s="9">
        <v>1600</v>
      </c>
      <c r="I10" s="12"/>
    </row>
    <row r="11" spans="1:11" s="39" customFormat="1">
      <c r="A11" s="9" t="s">
        <v>5</v>
      </c>
      <c r="B11" s="9">
        <v>257000</v>
      </c>
      <c r="C11" s="4">
        <v>267000</v>
      </c>
      <c r="D11" s="9">
        <f t="shared" si="0"/>
        <v>10000</v>
      </c>
      <c r="E11" s="9">
        <f t="shared" si="1"/>
        <v>400</v>
      </c>
      <c r="F11" s="9">
        <v>1100</v>
      </c>
      <c r="G11" s="9">
        <f t="shared" si="2"/>
        <v>1500</v>
      </c>
      <c r="H11" s="9">
        <v>1500</v>
      </c>
      <c r="I11" s="12"/>
    </row>
    <row r="12" spans="1:11" s="39" customFormat="1">
      <c r="A12" s="9" t="s">
        <v>6</v>
      </c>
      <c r="B12" s="9">
        <v>43400</v>
      </c>
      <c r="C12" s="4">
        <v>56770</v>
      </c>
      <c r="D12" s="9">
        <f t="shared" si="0"/>
        <v>13370</v>
      </c>
      <c r="E12" s="9">
        <f t="shared" si="1"/>
        <v>534.79999999999995</v>
      </c>
      <c r="F12" s="9">
        <v>1100</v>
      </c>
      <c r="G12" s="9">
        <f t="shared" si="2"/>
        <v>1634.8</v>
      </c>
      <c r="H12" s="9">
        <v>1630</v>
      </c>
      <c r="I12" s="12"/>
    </row>
    <row r="13" spans="1:11" s="39" customFormat="1">
      <c r="A13" s="9" t="s">
        <v>15</v>
      </c>
      <c r="B13" s="9">
        <v>26680</v>
      </c>
      <c r="C13" s="4">
        <v>38410</v>
      </c>
      <c r="D13" s="9">
        <f>(C13-B13)</f>
        <v>11730</v>
      </c>
      <c r="E13" s="9">
        <f t="shared" si="1"/>
        <v>469.2</v>
      </c>
      <c r="F13" s="9">
        <v>1100</v>
      </c>
      <c r="G13" s="9">
        <f t="shared" si="2"/>
        <v>1569.2</v>
      </c>
      <c r="H13" s="9">
        <v>1570</v>
      </c>
      <c r="I13" s="12"/>
    </row>
    <row r="14" spans="1:11" s="39" customFormat="1">
      <c r="A14" s="9" t="s">
        <v>16</v>
      </c>
      <c r="B14" s="33">
        <v>76500</v>
      </c>
      <c r="C14" s="4">
        <v>88730</v>
      </c>
      <c r="D14" s="9">
        <f>C14-B14</f>
        <v>12230</v>
      </c>
      <c r="E14" s="9">
        <f t="shared" si="1"/>
        <v>489.2</v>
      </c>
      <c r="F14" s="9">
        <v>1100</v>
      </c>
      <c r="G14" s="9">
        <f t="shared" si="2"/>
        <v>1589.2</v>
      </c>
      <c r="H14" s="9">
        <v>1590</v>
      </c>
      <c r="I14" s="12"/>
    </row>
    <row r="15" spans="1:11" s="39" customFormat="1" ht="13.8" customHeight="1">
      <c r="A15" s="9" t="s">
        <v>17</v>
      </c>
      <c r="B15" s="33">
        <v>92620</v>
      </c>
      <c r="C15" s="4">
        <v>92620</v>
      </c>
      <c r="D15" s="9">
        <v>3000</v>
      </c>
      <c r="E15" s="9">
        <f t="shared" si="1"/>
        <v>120</v>
      </c>
      <c r="F15" s="9">
        <v>1100</v>
      </c>
      <c r="G15" s="9">
        <f t="shared" si="2"/>
        <v>1220</v>
      </c>
      <c r="H15" s="9">
        <v>1220</v>
      </c>
      <c r="I15" s="12" t="s">
        <v>94</v>
      </c>
      <c r="K15" s="39">
        <v>92620</v>
      </c>
    </row>
    <row r="16" spans="1:11" s="39" customFormat="1">
      <c r="A16" s="9" t="s">
        <v>18</v>
      </c>
      <c r="B16" s="33">
        <v>96600</v>
      </c>
      <c r="C16" s="4">
        <v>102620</v>
      </c>
      <c r="D16" s="9">
        <f t="shared" ref="D16:D22" si="3">C16-B16</f>
        <v>6020</v>
      </c>
      <c r="E16" s="9">
        <f t="shared" si="1"/>
        <v>240.8</v>
      </c>
      <c r="F16" s="9">
        <v>1100</v>
      </c>
      <c r="G16" s="9">
        <f t="shared" si="2"/>
        <v>1340.8</v>
      </c>
      <c r="H16" s="9">
        <v>1340</v>
      </c>
      <c r="I16" s="13" t="s">
        <v>110</v>
      </c>
      <c r="J16" s="39">
        <v>98140</v>
      </c>
    </row>
    <row r="17" spans="1:11" s="39" customFormat="1">
      <c r="A17" s="9" t="s">
        <v>19</v>
      </c>
      <c r="B17" s="33">
        <v>61900</v>
      </c>
      <c r="C17" s="4">
        <v>70360</v>
      </c>
      <c r="D17" s="9">
        <f t="shared" si="3"/>
        <v>8460</v>
      </c>
      <c r="E17" s="9">
        <f t="shared" si="1"/>
        <v>338.40000000000003</v>
      </c>
      <c r="F17" s="9">
        <v>1100</v>
      </c>
      <c r="G17" s="9">
        <f t="shared" si="2"/>
        <v>1438.4</v>
      </c>
      <c r="H17" s="9">
        <v>1440</v>
      </c>
      <c r="I17" s="12"/>
    </row>
    <row r="18" spans="1:11" s="39" customFormat="1">
      <c r="A18" s="9" t="s">
        <v>20</v>
      </c>
      <c r="B18" s="33">
        <v>9390</v>
      </c>
      <c r="C18" s="4">
        <v>9390</v>
      </c>
      <c r="D18" s="9">
        <f t="shared" si="3"/>
        <v>0</v>
      </c>
      <c r="E18" s="29">
        <f t="shared" si="1"/>
        <v>0</v>
      </c>
      <c r="F18" s="9">
        <v>1100</v>
      </c>
      <c r="G18" s="9">
        <f>SUM(E18+F18)+7780</f>
        <v>8880</v>
      </c>
      <c r="H18" s="9">
        <v>8860</v>
      </c>
      <c r="I18" s="12" t="s">
        <v>141</v>
      </c>
    </row>
    <row r="19" spans="1:11" s="39" customFormat="1">
      <c r="A19" s="9" t="s">
        <v>21</v>
      </c>
      <c r="B19" s="33">
        <v>38220</v>
      </c>
      <c r="C19" s="4">
        <v>49870</v>
      </c>
      <c r="D19" s="9">
        <f t="shared" si="3"/>
        <v>11650</v>
      </c>
      <c r="E19" s="9">
        <f t="shared" si="1"/>
        <v>466</v>
      </c>
      <c r="F19" s="9">
        <v>1100</v>
      </c>
      <c r="G19" s="9">
        <f>SUM(E19+F19)</f>
        <v>1566</v>
      </c>
      <c r="H19" s="9">
        <v>1570</v>
      </c>
      <c r="I19" s="12"/>
    </row>
    <row r="20" spans="1:11" s="39" customFormat="1">
      <c r="A20" s="9" t="s">
        <v>22</v>
      </c>
      <c r="B20" s="33">
        <v>44370</v>
      </c>
      <c r="C20" s="4">
        <v>51483</v>
      </c>
      <c r="D20" s="9">
        <f t="shared" si="3"/>
        <v>7113</v>
      </c>
      <c r="E20" s="9">
        <f t="shared" si="1"/>
        <v>284.52</v>
      </c>
      <c r="F20" s="9">
        <v>1100</v>
      </c>
      <c r="G20" s="9">
        <f t="shared" ref="G20:G33" si="4">SUM(E20+F20)</f>
        <v>1384.52</v>
      </c>
      <c r="H20" s="9">
        <v>1390</v>
      </c>
      <c r="I20" s="12"/>
    </row>
    <row r="21" spans="1:11" s="39" customFormat="1" ht="15" customHeight="1">
      <c r="A21" s="9" t="s">
        <v>23</v>
      </c>
      <c r="B21" s="44">
        <v>10600</v>
      </c>
      <c r="C21" s="41">
        <v>17850</v>
      </c>
      <c r="D21" s="29">
        <f t="shared" si="3"/>
        <v>7250</v>
      </c>
      <c r="E21" s="9">
        <f t="shared" si="1"/>
        <v>290</v>
      </c>
      <c r="F21" s="9">
        <v>1100</v>
      </c>
      <c r="G21" s="9">
        <f t="shared" si="4"/>
        <v>1390</v>
      </c>
      <c r="H21" s="9">
        <v>1390</v>
      </c>
      <c r="I21" s="12"/>
      <c r="K21" s="39">
        <v>11970</v>
      </c>
    </row>
    <row r="22" spans="1:11" s="39" customFormat="1">
      <c r="A22" s="8" t="s">
        <v>24</v>
      </c>
      <c r="B22" s="38">
        <v>0</v>
      </c>
      <c r="C22" s="41">
        <v>25010</v>
      </c>
      <c r="D22" s="29">
        <f t="shared" si="3"/>
        <v>25010</v>
      </c>
      <c r="E22" s="9">
        <f t="shared" si="1"/>
        <v>1000.4</v>
      </c>
      <c r="F22" s="8">
        <v>1100</v>
      </c>
      <c r="G22" s="9">
        <f t="shared" si="4"/>
        <v>2100.4</v>
      </c>
      <c r="H22" s="8">
        <v>2100</v>
      </c>
      <c r="I22" s="8" t="s">
        <v>109</v>
      </c>
      <c r="J22" s="39">
        <v>6320</v>
      </c>
      <c r="K22" s="40">
        <v>10753</v>
      </c>
    </row>
    <row r="23" spans="1:11" s="39" customFormat="1">
      <c r="A23" s="9" t="s">
        <v>25</v>
      </c>
      <c r="B23" s="9">
        <v>67800</v>
      </c>
      <c r="C23" s="4">
        <v>77420</v>
      </c>
      <c r="D23" s="9">
        <f t="shared" ref="D23:D34" si="5">C23-B23</f>
        <v>9620</v>
      </c>
      <c r="E23" s="9">
        <f t="shared" si="1"/>
        <v>384.8</v>
      </c>
      <c r="F23" s="9">
        <v>1100</v>
      </c>
      <c r="G23" s="9">
        <f t="shared" si="4"/>
        <v>1484.8</v>
      </c>
      <c r="H23" s="9">
        <v>1490</v>
      </c>
      <c r="I23" s="9"/>
    </row>
    <row r="24" spans="1:11" s="39" customFormat="1" ht="13.8" customHeight="1">
      <c r="A24" s="9" t="s">
        <v>26</v>
      </c>
      <c r="B24" s="9">
        <v>143000</v>
      </c>
      <c r="C24" s="4">
        <v>156100</v>
      </c>
      <c r="D24" s="9">
        <f t="shared" si="5"/>
        <v>13100</v>
      </c>
      <c r="E24" s="9">
        <f t="shared" si="1"/>
        <v>524</v>
      </c>
      <c r="F24" s="9">
        <v>1100</v>
      </c>
      <c r="G24" s="9">
        <f t="shared" si="4"/>
        <v>1624</v>
      </c>
      <c r="H24" s="9">
        <v>1630</v>
      </c>
      <c r="I24" s="9"/>
      <c r="J24" s="39">
        <v>147130</v>
      </c>
    </row>
    <row r="25" spans="1:11" s="39" customFormat="1">
      <c r="A25" s="9" t="s">
        <v>27</v>
      </c>
      <c r="B25" s="9">
        <v>87210</v>
      </c>
      <c r="C25" s="4">
        <v>98810</v>
      </c>
      <c r="D25" s="9">
        <f t="shared" si="5"/>
        <v>11600</v>
      </c>
      <c r="E25" s="9">
        <f t="shared" si="1"/>
        <v>464</v>
      </c>
      <c r="F25" s="9">
        <v>1100</v>
      </c>
      <c r="G25" s="9">
        <f t="shared" si="4"/>
        <v>1564</v>
      </c>
      <c r="H25" s="9">
        <v>1570</v>
      </c>
      <c r="I25" s="9"/>
    </row>
    <row r="26" spans="1:11" s="39" customFormat="1">
      <c r="A26" s="9" t="s">
        <v>28</v>
      </c>
      <c r="B26" s="9">
        <v>74200</v>
      </c>
      <c r="C26" s="4">
        <v>82730</v>
      </c>
      <c r="D26" s="9">
        <f t="shared" si="5"/>
        <v>8530</v>
      </c>
      <c r="E26" s="9">
        <f t="shared" si="1"/>
        <v>341.2</v>
      </c>
      <c r="F26" s="9">
        <v>1100</v>
      </c>
      <c r="G26" s="9">
        <f t="shared" si="4"/>
        <v>1441.2</v>
      </c>
      <c r="H26" s="9">
        <v>1440</v>
      </c>
      <c r="I26" s="9"/>
    </row>
    <row r="27" spans="1:11" s="39" customFormat="1">
      <c r="A27" s="9" t="s">
        <v>29</v>
      </c>
      <c r="B27" s="9">
        <v>36640</v>
      </c>
      <c r="C27" s="4">
        <v>55563</v>
      </c>
      <c r="D27" s="9">
        <f t="shared" si="5"/>
        <v>18923</v>
      </c>
      <c r="E27" s="9">
        <f t="shared" si="1"/>
        <v>756.92</v>
      </c>
      <c r="F27" s="9">
        <v>1100</v>
      </c>
      <c r="G27" s="9">
        <f t="shared" si="4"/>
        <v>1856.92</v>
      </c>
      <c r="H27" s="9">
        <v>1860</v>
      </c>
      <c r="I27" s="9"/>
    </row>
    <row r="28" spans="1:11" s="39" customFormat="1">
      <c r="A28" s="9" t="s">
        <v>30</v>
      </c>
      <c r="B28" s="9">
        <v>239500</v>
      </c>
      <c r="C28" s="4">
        <v>252330</v>
      </c>
      <c r="D28" s="9">
        <f t="shared" si="5"/>
        <v>12830</v>
      </c>
      <c r="E28" s="9">
        <f t="shared" si="1"/>
        <v>513.20000000000005</v>
      </c>
      <c r="F28" s="9">
        <v>1100</v>
      </c>
      <c r="G28" s="9">
        <f t="shared" si="4"/>
        <v>1613.2</v>
      </c>
      <c r="H28" s="9">
        <v>1620</v>
      </c>
      <c r="I28" s="9"/>
    </row>
    <row r="29" spans="1:11" s="39" customFormat="1">
      <c r="A29" s="9" t="s">
        <v>31</v>
      </c>
      <c r="B29" s="9">
        <v>19450</v>
      </c>
      <c r="C29" s="4">
        <v>26770</v>
      </c>
      <c r="D29" s="9">
        <f t="shared" si="5"/>
        <v>7320</v>
      </c>
      <c r="E29" s="9">
        <f t="shared" si="1"/>
        <v>292.8</v>
      </c>
      <c r="F29" s="9">
        <v>1100</v>
      </c>
      <c r="G29" s="9">
        <f t="shared" si="4"/>
        <v>1392.8</v>
      </c>
      <c r="H29" s="9">
        <v>1400</v>
      </c>
      <c r="I29" s="9"/>
    </row>
    <row r="30" spans="1:11" s="39" customFormat="1">
      <c r="A30" s="42" t="s">
        <v>32</v>
      </c>
      <c r="B30" s="42">
        <v>329000</v>
      </c>
      <c r="C30" s="42">
        <v>4140</v>
      </c>
      <c r="D30" s="42">
        <f>C30-0</f>
        <v>4140</v>
      </c>
      <c r="E30" s="9">
        <f>(0.04*9553)</f>
        <v>382.12</v>
      </c>
      <c r="F30" s="9">
        <v>1100</v>
      </c>
      <c r="G30" s="9">
        <f t="shared" si="4"/>
        <v>1482.12</v>
      </c>
      <c r="H30" s="9">
        <v>1490</v>
      </c>
      <c r="I30" s="29" t="s">
        <v>129</v>
      </c>
      <c r="K30" s="39">
        <v>329000</v>
      </c>
    </row>
    <row r="31" spans="1:11" s="39" customFormat="1">
      <c r="A31" s="42" t="s">
        <v>33</v>
      </c>
      <c r="B31" s="42">
        <v>385900</v>
      </c>
      <c r="C31" s="43">
        <v>385940</v>
      </c>
      <c r="D31" s="42">
        <f t="shared" si="5"/>
        <v>40</v>
      </c>
      <c r="E31" s="9">
        <f>(0.04*13600)</f>
        <v>544</v>
      </c>
      <c r="F31" s="9">
        <v>1100</v>
      </c>
      <c r="G31" s="9">
        <f t="shared" si="4"/>
        <v>1644</v>
      </c>
      <c r="H31" s="9">
        <v>1650</v>
      </c>
      <c r="I31" s="9" t="s">
        <v>122</v>
      </c>
      <c r="K31" s="39">
        <v>385940</v>
      </c>
    </row>
    <row r="32" spans="1:11" s="39" customFormat="1">
      <c r="A32" s="9" t="s">
        <v>34</v>
      </c>
      <c r="B32" s="9">
        <v>38030</v>
      </c>
      <c r="C32" s="4">
        <v>42630</v>
      </c>
      <c r="D32" s="9">
        <f t="shared" si="5"/>
        <v>4600</v>
      </c>
      <c r="E32" s="9">
        <f t="shared" si="1"/>
        <v>184</v>
      </c>
      <c r="F32" s="9">
        <v>1100</v>
      </c>
      <c r="G32" s="9">
        <f t="shared" si="4"/>
        <v>1284</v>
      </c>
      <c r="H32" s="9">
        <v>1290</v>
      </c>
      <c r="I32" s="9"/>
    </row>
    <row r="33" spans="1:9" s="39" customFormat="1" ht="13.8" customHeight="1">
      <c r="A33" s="9" t="s">
        <v>35</v>
      </c>
      <c r="B33" s="9">
        <v>234900</v>
      </c>
      <c r="C33" s="4">
        <v>254810</v>
      </c>
      <c r="D33" s="9">
        <f t="shared" si="5"/>
        <v>19910</v>
      </c>
      <c r="E33" s="9">
        <f t="shared" si="1"/>
        <v>796.4</v>
      </c>
      <c r="F33" s="9">
        <v>1100</v>
      </c>
      <c r="G33" s="9">
        <f t="shared" si="4"/>
        <v>1896.4</v>
      </c>
      <c r="H33" s="9">
        <v>1900</v>
      </c>
      <c r="I33" s="9"/>
    </row>
    <row r="34" spans="1:9">
      <c r="A34" s="9" t="s">
        <v>43</v>
      </c>
      <c r="B34" s="9">
        <v>35300</v>
      </c>
      <c r="C34" s="9">
        <v>37070</v>
      </c>
      <c r="D34" s="9">
        <f t="shared" si="5"/>
        <v>1770</v>
      </c>
      <c r="E34" s="9">
        <f t="shared" si="1"/>
        <v>70.8</v>
      </c>
      <c r="F34" s="9">
        <v>0</v>
      </c>
      <c r="G34" s="9"/>
      <c r="H34" s="9"/>
      <c r="I34" s="9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6" spans="1:9">
      <c r="A36" s="7" t="s">
        <v>36</v>
      </c>
      <c r="B36" s="7">
        <f>SUM(B1:B35)</f>
        <v>3165690</v>
      </c>
      <c r="C36" s="7">
        <f>SUM(C1:C35)</f>
        <v>3144165</v>
      </c>
      <c r="D36" s="7">
        <f>SUM(D1:D35)</f>
        <v>310525</v>
      </c>
      <c r="E36" s="7"/>
      <c r="F36" s="7"/>
      <c r="G36" s="7">
        <f>SUM(G1:G35)</f>
        <v>58248.32</v>
      </c>
      <c r="H36" s="7">
        <f>SUM(H2:H34)</f>
        <v>57170</v>
      </c>
      <c r="I36" s="7"/>
    </row>
  </sheetData>
  <autoFilter ref="A1:J1">
    <filterColumn colId="7"/>
  </autoFilter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C23" sqref="C23"/>
    </sheetView>
  </sheetViews>
  <sheetFormatPr defaultRowHeight="14.4"/>
  <cols>
    <col min="1" max="1" width="9.33203125" bestFit="1" customWidth="1"/>
    <col min="3" max="3" width="38.21875" bestFit="1" customWidth="1"/>
  </cols>
  <sheetData>
    <row r="1" spans="1:3">
      <c r="A1" s="15">
        <v>43709</v>
      </c>
      <c r="B1" s="7"/>
      <c r="C1" s="7"/>
    </row>
    <row r="2" spans="1:3">
      <c r="A2" s="15">
        <v>43710</v>
      </c>
      <c r="B2" s="7"/>
      <c r="C2" s="7"/>
    </row>
    <row r="3" spans="1:3">
      <c r="A3" s="15">
        <v>43711</v>
      </c>
      <c r="B3" s="7"/>
      <c r="C3" s="7"/>
    </row>
    <row r="4" spans="1:3">
      <c r="A4" s="15">
        <v>43712</v>
      </c>
      <c r="B4" s="7">
        <v>10000</v>
      </c>
      <c r="C4" s="7" t="s">
        <v>103</v>
      </c>
    </row>
    <row r="5" spans="1:3">
      <c r="A5" s="15">
        <v>43713</v>
      </c>
      <c r="B5" s="7"/>
      <c r="C5" s="7"/>
    </row>
    <row r="6" spans="1:3">
      <c r="A6" s="15">
        <v>43714</v>
      </c>
      <c r="B6" s="7"/>
      <c r="C6" s="7"/>
    </row>
    <row r="7" spans="1:3">
      <c r="A7" s="15">
        <v>43715</v>
      </c>
      <c r="B7" s="7"/>
      <c r="C7" s="7"/>
    </row>
    <row r="8" spans="1:3">
      <c r="A8" s="15">
        <v>43716</v>
      </c>
      <c r="B8" s="7"/>
      <c r="C8" s="7"/>
    </row>
    <row r="9" spans="1:3">
      <c r="A9" s="15">
        <v>43717</v>
      </c>
      <c r="B9" s="7"/>
      <c r="C9" s="7"/>
    </row>
    <row r="10" spans="1:3">
      <c r="A10" s="15">
        <v>43718</v>
      </c>
      <c r="B10" s="7"/>
      <c r="C10" s="7"/>
    </row>
    <row r="11" spans="1:3">
      <c r="A11" s="15">
        <v>43719</v>
      </c>
      <c r="B11" s="7"/>
      <c r="C11" s="7"/>
    </row>
    <row r="12" spans="1:3">
      <c r="A12" s="15">
        <v>43720</v>
      </c>
      <c r="B12" s="7"/>
      <c r="C12" s="7"/>
    </row>
    <row r="13" spans="1:3">
      <c r="A13" s="15">
        <v>43721</v>
      </c>
      <c r="B13" s="7"/>
      <c r="C13" s="7"/>
    </row>
    <row r="14" spans="1:3">
      <c r="A14" s="15">
        <v>43722</v>
      </c>
      <c r="B14" s="7"/>
      <c r="C14" s="7"/>
    </row>
    <row r="15" spans="1:3">
      <c r="A15" s="15">
        <v>43723</v>
      </c>
      <c r="B15" s="7"/>
      <c r="C15" s="7"/>
    </row>
    <row r="16" spans="1:3">
      <c r="A16" s="15">
        <v>43724</v>
      </c>
      <c r="B16" s="7"/>
      <c r="C16" s="7"/>
    </row>
    <row r="17" spans="1:3">
      <c r="A17" s="15">
        <v>43725</v>
      </c>
      <c r="B17" s="7"/>
      <c r="C17" s="7"/>
    </row>
    <row r="18" spans="1:3">
      <c r="A18" s="15">
        <v>43726</v>
      </c>
      <c r="B18" s="7"/>
      <c r="C18" s="7"/>
    </row>
    <row r="19" spans="1:3">
      <c r="A19" s="15">
        <v>43727</v>
      </c>
      <c r="B19" s="7"/>
      <c r="C19" s="7"/>
    </row>
    <row r="20" spans="1:3">
      <c r="A20" s="15">
        <v>43728</v>
      </c>
      <c r="B20" s="7">
        <v>10000</v>
      </c>
      <c r="C20" s="7" t="s">
        <v>128</v>
      </c>
    </row>
    <row r="21" spans="1:3">
      <c r="A21" s="15">
        <v>43729</v>
      </c>
      <c r="B21" s="7"/>
      <c r="C21" s="7"/>
    </row>
    <row r="22" spans="1:3">
      <c r="A22" s="15">
        <v>43730</v>
      </c>
      <c r="B22" s="7"/>
      <c r="C22" s="7"/>
    </row>
    <row r="23" spans="1:3">
      <c r="A23" s="15">
        <v>43731</v>
      </c>
      <c r="B23" s="7"/>
      <c r="C23" s="7"/>
    </row>
    <row r="24" spans="1:3">
      <c r="A24" s="15">
        <v>43732</v>
      </c>
      <c r="B24" s="7"/>
      <c r="C24" s="7"/>
    </row>
    <row r="25" spans="1:3">
      <c r="A25" s="15">
        <v>43733</v>
      </c>
      <c r="B25" s="7"/>
      <c r="C25" s="7"/>
    </row>
    <row r="26" spans="1:3">
      <c r="A26" s="15">
        <v>43734</v>
      </c>
      <c r="B26" s="7"/>
      <c r="C26" s="7"/>
    </row>
    <row r="27" spans="1:3">
      <c r="A27" s="15">
        <v>43735</v>
      </c>
      <c r="B27" s="7"/>
      <c r="C27" s="7"/>
    </row>
    <row r="28" spans="1:3">
      <c r="A28" s="15">
        <v>43736</v>
      </c>
      <c r="B28" s="7"/>
      <c r="C28" s="7"/>
    </row>
    <row r="29" spans="1:3">
      <c r="A29" s="15">
        <v>43737</v>
      </c>
      <c r="B29" s="32"/>
      <c r="C29" s="7"/>
    </row>
    <row r="30" spans="1:3">
      <c r="A30" s="15">
        <v>43738</v>
      </c>
      <c r="B30" s="7"/>
      <c r="C30" s="7"/>
    </row>
    <row r="32" spans="1:3">
      <c r="A32" t="s">
        <v>36</v>
      </c>
      <c r="B32">
        <f>SUM(B1:B30)</f>
        <v>20000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F14" sqref="F14"/>
    </sheetView>
  </sheetViews>
  <sheetFormatPr defaultRowHeight="14.4"/>
  <cols>
    <col min="2" max="2" width="9.21875" bestFit="1" customWidth="1"/>
    <col min="3" max="3" width="9.44140625" bestFit="1" customWidth="1"/>
  </cols>
  <sheetData>
    <row r="1" spans="1:4">
      <c r="A1" s="1" t="s">
        <v>0</v>
      </c>
      <c r="B1" s="5">
        <v>43709</v>
      </c>
      <c r="C1" s="5">
        <v>43738</v>
      </c>
      <c r="D1" s="1" t="s">
        <v>42</v>
      </c>
    </row>
    <row r="2" spans="1:4">
      <c r="A2" t="s">
        <v>40</v>
      </c>
    </row>
    <row r="3" spans="1:4">
      <c r="A3" t="s">
        <v>41</v>
      </c>
    </row>
    <row r="5" spans="1:4">
      <c r="D5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C19" sqref="C19"/>
    </sheetView>
  </sheetViews>
  <sheetFormatPr defaultRowHeight="14.4"/>
  <cols>
    <col min="2" max="3" width="12.6640625" bestFit="1" customWidth="1"/>
    <col min="9" max="9" width="19.33203125" customWidth="1"/>
    <col min="10" max="10" width="35" customWidth="1"/>
  </cols>
  <sheetData>
    <row r="1" spans="1:15" ht="24.6">
      <c r="A1" s="10" t="s">
        <v>0</v>
      </c>
      <c r="B1" s="10" t="s">
        <v>87</v>
      </c>
      <c r="C1" s="10" t="s">
        <v>90</v>
      </c>
      <c r="D1" s="10" t="s">
        <v>44</v>
      </c>
      <c r="E1" s="11" t="s">
        <v>45</v>
      </c>
      <c r="F1" s="10" t="s">
        <v>46</v>
      </c>
      <c r="G1" s="10" t="s">
        <v>47</v>
      </c>
      <c r="H1" s="10"/>
      <c r="I1" s="6"/>
      <c r="J1" s="7"/>
      <c r="K1" s="7"/>
      <c r="M1" s="10" t="s">
        <v>90</v>
      </c>
      <c r="N1" s="10" t="s">
        <v>67</v>
      </c>
      <c r="O1" s="10" t="s">
        <v>42</v>
      </c>
    </row>
    <row r="2" spans="1:15">
      <c r="A2" s="7" t="s">
        <v>7</v>
      </c>
      <c r="B2" s="7">
        <v>21100</v>
      </c>
      <c r="C2" s="7">
        <v>21100</v>
      </c>
      <c r="D2" s="7">
        <f t="shared" ref="D2:D12" si="0">C2-B2</f>
        <v>0</v>
      </c>
      <c r="E2" s="7">
        <f>(0.2*D2)</f>
        <v>0</v>
      </c>
      <c r="F2" s="7">
        <v>1100</v>
      </c>
      <c r="G2" s="7">
        <v>1100</v>
      </c>
      <c r="H2" s="7">
        <v>1100</v>
      </c>
      <c r="I2" s="12" t="s">
        <v>48</v>
      </c>
      <c r="J2" s="7"/>
      <c r="K2" s="7"/>
      <c r="L2" s="23"/>
      <c r="M2" s="7">
        <v>21100</v>
      </c>
      <c r="N2" s="7"/>
      <c r="O2">
        <f>(N2-C2)</f>
        <v>-21100</v>
      </c>
    </row>
    <row r="3" spans="1:15">
      <c r="A3" s="7" t="s">
        <v>8</v>
      </c>
      <c r="B3" s="7">
        <v>67700</v>
      </c>
      <c r="C3" s="7">
        <v>68020</v>
      </c>
      <c r="D3" s="7">
        <f t="shared" si="0"/>
        <v>320</v>
      </c>
      <c r="E3" s="7">
        <f t="shared" ref="E3:E34" si="1">(0.2*D3)</f>
        <v>64</v>
      </c>
      <c r="F3" s="7">
        <v>1100</v>
      </c>
      <c r="G3" s="7">
        <v>0</v>
      </c>
      <c r="H3" s="7">
        <v>0</v>
      </c>
      <c r="I3" s="12"/>
      <c r="J3" s="7"/>
      <c r="K3" s="7"/>
      <c r="L3" s="23"/>
      <c r="M3" s="7">
        <v>68020</v>
      </c>
      <c r="N3" s="7"/>
      <c r="O3">
        <f>(N3-C3)</f>
        <v>-68020</v>
      </c>
    </row>
    <row r="4" spans="1:15">
      <c r="A4" s="7" t="s">
        <v>9</v>
      </c>
      <c r="B4" s="7">
        <v>52100</v>
      </c>
      <c r="C4" s="7">
        <v>56000</v>
      </c>
      <c r="D4" s="7">
        <f t="shared" si="0"/>
        <v>3900</v>
      </c>
      <c r="E4" s="7">
        <f t="shared" si="1"/>
        <v>780</v>
      </c>
      <c r="F4" s="7">
        <v>1100</v>
      </c>
      <c r="G4" s="7">
        <f t="shared" ref="G4:G33" si="2">SUM(E4+F4)</f>
        <v>1880</v>
      </c>
      <c r="H4" s="7">
        <v>3060</v>
      </c>
      <c r="I4" s="12"/>
      <c r="J4" s="7"/>
      <c r="K4" s="7"/>
      <c r="L4" s="23"/>
      <c r="M4" s="7">
        <v>56000</v>
      </c>
      <c r="N4" s="7"/>
      <c r="O4">
        <f>(N4-C4)</f>
        <v>-56000</v>
      </c>
    </row>
    <row r="5" spans="1:15">
      <c r="A5" s="7" t="s">
        <v>10</v>
      </c>
      <c r="B5" s="7">
        <v>79400</v>
      </c>
      <c r="C5" s="7">
        <v>79400</v>
      </c>
      <c r="D5" s="7">
        <f t="shared" si="0"/>
        <v>0</v>
      </c>
      <c r="E5" s="7">
        <f t="shared" si="1"/>
        <v>0</v>
      </c>
      <c r="F5" s="7">
        <v>1100</v>
      </c>
      <c r="G5" s="7">
        <f>SUM(E5+F5)+1570</f>
        <v>2670</v>
      </c>
      <c r="H5" s="7">
        <v>2670</v>
      </c>
      <c r="I5" s="12" t="s">
        <v>83</v>
      </c>
      <c r="J5" s="7" t="s">
        <v>91</v>
      </c>
      <c r="K5" s="7"/>
      <c r="L5" s="23" t="s">
        <v>86</v>
      </c>
      <c r="M5" s="7">
        <v>79400</v>
      </c>
      <c r="N5" s="7"/>
      <c r="O5">
        <f>(N5-C5)</f>
        <v>-79400</v>
      </c>
    </row>
    <row r="6" spans="1:15" s="3" customFormat="1" ht="13.8" customHeight="1">
      <c r="A6" s="8" t="s">
        <v>11</v>
      </c>
      <c r="B6" s="8">
        <v>340</v>
      </c>
      <c r="C6" s="8">
        <v>2100</v>
      </c>
      <c r="D6" s="7">
        <f t="shared" si="0"/>
        <v>1760</v>
      </c>
      <c r="E6" s="7">
        <f t="shared" si="1"/>
        <v>352</v>
      </c>
      <c r="F6" s="8">
        <v>1100</v>
      </c>
      <c r="G6" s="8">
        <f t="shared" si="2"/>
        <v>1452</v>
      </c>
      <c r="H6" s="8">
        <v>3100</v>
      </c>
      <c r="I6" s="13"/>
      <c r="J6" s="8" t="s">
        <v>88</v>
      </c>
      <c r="K6" s="8"/>
      <c r="L6" s="24"/>
      <c r="M6" s="8">
        <v>2100</v>
      </c>
      <c r="N6" s="8"/>
      <c r="O6" s="3">
        <v>0</v>
      </c>
    </row>
    <row r="7" spans="1:15" s="4" customFormat="1" ht="13.95" customHeight="1">
      <c r="A7" s="9" t="s">
        <v>12</v>
      </c>
      <c r="B7" s="9">
        <v>107000</v>
      </c>
      <c r="C7" s="9">
        <v>112800</v>
      </c>
      <c r="D7" s="7">
        <f t="shared" si="0"/>
        <v>5800</v>
      </c>
      <c r="E7" s="7">
        <f t="shared" si="1"/>
        <v>1160</v>
      </c>
      <c r="F7" s="9">
        <v>1100</v>
      </c>
      <c r="G7" s="9">
        <f>SUM(E7+F7)-414</f>
        <v>1846</v>
      </c>
      <c r="H7" s="9">
        <v>5100</v>
      </c>
      <c r="I7" s="12"/>
      <c r="J7" s="9" t="s">
        <v>81</v>
      </c>
      <c r="K7" s="9"/>
      <c r="L7" s="25"/>
      <c r="M7" s="9">
        <v>112800</v>
      </c>
      <c r="N7" s="9"/>
      <c r="O7" s="4">
        <f t="shared" ref="O7:O12" si="3">(N7-C7)</f>
        <v>-112800</v>
      </c>
    </row>
    <row r="8" spans="1:15">
      <c r="A8" s="7" t="s">
        <v>13</v>
      </c>
      <c r="B8" s="7">
        <v>118600</v>
      </c>
      <c r="C8" s="7">
        <v>129300</v>
      </c>
      <c r="D8" s="7">
        <f t="shared" si="0"/>
        <v>10700</v>
      </c>
      <c r="E8" s="7">
        <f t="shared" si="1"/>
        <v>2140</v>
      </c>
      <c r="F8" s="7">
        <v>1100</v>
      </c>
      <c r="G8" s="7">
        <f t="shared" si="2"/>
        <v>3240</v>
      </c>
      <c r="H8" s="7">
        <v>6400</v>
      </c>
      <c r="I8" s="12"/>
      <c r="J8" s="7"/>
      <c r="K8" s="7"/>
      <c r="L8" s="23"/>
      <c r="M8" s="7">
        <v>129300</v>
      </c>
      <c r="N8" s="7"/>
      <c r="O8">
        <f t="shared" si="3"/>
        <v>-129300</v>
      </c>
    </row>
    <row r="9" spans="1:15">
      <c r="A9" s="7" t="s">
        <v>14</v>
      </c>
      <c r="B9" s="7">
        <v>59500</v>
      </c>
      <c r="C9" s="7">
        <v>65100</v>
      </c>
      <c r="D9" s="7">
        <f t="shared" si="0"/>
        <v>5600</v>
      </c>
      <c r="E9" s="7">
        <f t="shared" si="1"/>
        <v>1120</v>
      </c>
      <c r="F9" s="7">
        <v>1100</v>
      </c>
      <c r="G9" s="7">
        <f t="shared" si="2"/>
        <v>2220</v>
      </c>
      <c r="H9" s="7">
        <v>3800</v>
      </c>
      <c r="I9" s="12"/>
      <c r="J9" s="7"/>
      <c r="K9" s="7"/>
      <c r="L9" s="23"/>
      <c r="M9" s="7">
        <v>65100</v>
      </c>
      <c r="N9" s="7"/>
      <c r="O9">
        <f t="shared" si="3"/>
        <v>-65100</v>
      </c>
    </row>
    <row r="10" spans="1:15">
      <c r="A10" s="7" t="s">
        <v>4</v>
      </c>
      <c r="B10" s="7">
        <v>270900</v>
      </c>
      <c r="C10" s="7">
        <v>276400</v>
      </c>
      <c r="D10" s="7">
        <f t="shared" si="0"/>
        <v>5500</v>
      </c>
      <c r="E10" s="7">
        <f t="shared" si="1"/>
        <v>1100</v>
      </c>
      <c r="F10" s="7">
        <v>1100</v>
      </c>
      <c r="G10" s="7">
        <f t="shared" si="2"/>
        <v>2200</v>
      </c>
      <c r="H10" s="7">
        <v>4280</v>
      </c>
      <c r="I10" s="12"/>
      <c r="J10" s="7"/>
      <c r="K10" s="7"/>
      <c r="L10" s="23"/>
      <c r="M10" s="7">
        <v>276400</v>
      </c>
      <c r="N10" s="7"/>
      <c r="O10">
        <f t="shared" si="3"/>
        <v>-276400</v>
      </c>
    </row>
    <row r="11" spans="1:15">
      <c r="A11" s="7" t="s">
        <v>5</v>
      </c>
      <c r="B11" s="7">
        <v>246100</v>
      </c>
      <c r="C11" s="7">
        <v>251100</v>
      </c>
      <c r="D11" s="7">
        <f t="shared" si="0"/>
        <v>5000</v>
      </c>
      <c r="E11" s="7">
        <f t="shared" si="1"/>
        <v>1000</v>
      </c>
      <c r="F11" s="7">
        <v>1100</v>
      </c>
      <c r="G11" s="7">
        <f t="shared" si="2"/>
        <v>2100</v>
      </c>
      <c r="H11" s="7">
        <v>3440</v>
      </c>
      <c r="I11" s="12"/>
      <c r="J11" s="7"/>
      <c r="K11" s="7"/>
      <c r="L11" s="23"/>
      <c r="M11" s="7">
        <v>251100</v>
      </c>
      <c r="N11" s="7"/>
      <c r="O11">
        <f t="shared" si="3"/>
        <v>-251100</v>
      </c>
    </row>
    <row r="12" spans="1:15">
      <c r="A12" s="7" t="s">
        <v>6</v>
      </c>
      <c r="B12" s="7">
        <v>31500</v>
      </c>
      <c r="C12" s="7">
        <v>36700</v>
      </c>
      <c r="D12" s="7">
        <f t="shared" si="0"/>
        <v>5200</v>
      </c>
      <c r="E12" s="7">
        <f t="shared" si="1"/>
        <v>1040</v>
      </c>
      <c r="F12" s="7">
        <v>1100</v>
      </c>
      <c r="G12" s="7">
        <f t="shared" si="2"/>
        <v>2140</v>
      </c>
      <c r="H12" s="7">
        <v>3780</v>
      </c>
      <c r="I12" s="12"/>
      <c r="J12" s="7"/>
      <c r="K12" s="7"/>
      <c r="L12" s="23"/>
      <c r="M12" s="7">
        <v>36700</v>
      </c>
      <c r="N12" s="7"/>
      <c r="O12">
        <f t="shared" si="3"/>
        <v>-36700</v>
      </c>
    </row>
    <row r="13" spans="1:15">
      <c r="A13" s="7" t="s">
        <v>15</v>
      </c>
      <c r="B13" s="7">
        <v>16700</v>
      </c>
      <c r="C13" s="7">
        <v>21000</v>
      </c>
      <c r="D13" s="7">
        <f>(C13-B13)</f>
        <v>4300</v>
      </c>
      <c r="E13" s="7">
        <f t="shared" si="1"/>
        <v>860</v>
      </c>
      <c r="F13" s="7">
        <v>1100</v>
      </c>
      <c r="G13" s="7">
        <f t="shared" si="2"/>
        <v>1960</v>
      </c>
      <c r="H13" s="7">
        <v>3610</v>
      </c>
      <c r="I13" s="12"/>
      <c r="J13" s="7"/>
      <c r="K13" s="7"/>
      <c r="L13" s="23"/>
      <c r="M13" s="7">
        <v>21000</v>
      </c>
      <c r="N13" s="7"/>
      <c r="O13" s="7">
        <v>8800</v>
      </c>
    </row>
    <row r="14" spans="1:15">
      <c r="A14" s="7" t="s">
        <v>16</v>
      </c>
      <c r="B14" s="7">
        <v>67500</v>
      </c>
      <c r="C14" s="7">
        <v>71900</v>
      </c>
      <c r="D14" s="7">
        <f>C14-B14</f>
        <v>4400</v>
      </c>
      <c r="E14" s="7">
        <f t="shared" si="1"/>
        <v>880</v>
      </c>
      <c r="F14" s="7">
        <v>1100</v>
      </c>
      <c r="G14" s="7">
        <f t="shared" si="2"/>
        <v>1980</v>
      </c>
      <c r="H14" s="7">
        <v>3440</v>
      </c>
      <c r="I14" s="12"/>
      <c r="J14" s="7"/>
      <c r="K14" s="7"/>
      <c r="L14" s="23"/>
      <c r="M14" s="7">
        <v>71900</v>
      </c>
      <c r="N14" s="7"/>
      <c r="O14">
        <f t="shared" ref="O14:O21" si="4">(N14-C14)</f>
        <v>-71900</v>
      </c>
    </row>
    <row r="15" spans="1:15" s="4" customFormat="1" ht="13.8" customHeight="1">
      <c r="A15" s="9" t="s">
        <v>17</v>
      </c>
      <c r="B15" s="29">
        <v>92620</v>
      </c>
      <c r="C15" s="29">
        <v>92620</v>
      </c>
      <c r="D15" s="9">
        <f>(C15-B15)</f>
        <v>0</v>
      </c>
      <c r="E15" s="7">
        <f t="shared" si="1"/>
        <v>0</v>
      </c>
      <c r="F15" s="9">
        <v>1100</v>
      </c>
      <c r="G15" s="9">
        <f t="shared" si="2"/>
        <v>1100</v>
      </c>
      <c r="H15" s="9">
        <v>1100</v>
      </c>
      <c r="I15" s="12"/>
      <c r="J15" s="7" t="s">
        <v>59</v>
      </c>
      <c r="K15" s="9"/>
      <c r="L15" s="25"/>
      <c r="M15" s="29">
        <v>92620</v>
      </c>
      <c r="N15" s="9"/>
      <c r="O15">
        <f t="shared" si="4"/>
        <v>-92620</v>
      </c>
    </row>
    <row r="16" spans="1:15">
      <c r="A16" s="7" t="s">
        <v>18</v>
      </c>
      <c r="B16" s="7">
        <v>90300</v>
      </c>
      <c r="C16" s="7">
        <v>93030</v>
      </c>
      <c r="D16" s="7">
        <f t="shared" ref="D16:D21" si="5">C16-B16</f>
        <v>2730</v>
      </c>
      <c r="E16" s="7">
        <f t="shared" si="1"/>
        <v>546</v>
      </c>
      <c r="F16" s="7">
        <v>1100</v>
      </c>
      <c r="G16" s="7">
        <f t="shared" si="2"/>
        <v>1646</v>
      </c>
      <c r="H16" s="7">
        <v>2520</v>
      </c>
      <c r="I16" s="12"/>
      <c r="J16" s="7"/>
      <c r="K16" s="7"/>
      <c r="L16" s="23"/>
      <c r="M16" s="7">
        <v>93030</v>
      </c>
      <c r="N16" s="7"/>
      <c r="O16">
        <f t="shared" si="4"/>
        <v>-93030</v>
      </c>
    </row>
    <row r="17" spans="1:17">
      <c r="A17" s="7" t="s">
        <v>19</v>
      </c>
      <c r="B17" s="7">
        <v>53100</v>
      </c>
      <c r="C17" s="7">
        <v>57600</v>
      </c>
      <c r="D17" s="7">
        <f t="shared" si="5"/>
        <v>4500</v>
      </c>
      <c r="E17" s="7">
        <f t="shared" si="1"/>
        <v>900</v>
      </c>
      <c r="F17" s="7">
        <v>1100</v>
      </c>
      <c r="G17" s="7">
        <f t="shared" si="2"/>
        <v>2000</v>
      </c>
      <c r="H17" s="7">
        <v>2880</v>
      </c>
      <c r="I17" s="12"/>
      <c r="J17" s="7"/>
      <c r="K17" s="7"/>
      <c r="L17" s="23"/>
      <c r="M17" s="7">
        <v>57600</v>
      </c>
      <c r="N17" s="7"/>
      <c r="O17">
        <f t="shared" si="4"/>
        <v>-57600</v>
      </c>
    </row>
    <row r="18" spans="1:17" ht="13.8" customHeight="1">
      <c r="A18" s="7" t="s">
        <v>20</v>
      </c>
      <c r="B18" s="7">
        <v>8800</v>
      </c>
      <c r="C18" s="7">
        <v>8800</v>
      </c>
      <c r="D18" s="7">
        <f t="shared" si="5"/>
        <v>0</v>
      </c>
      <c r="E18" s="7">
        <f t="shared" si="1"/>
        <v>0</v>
      </c>
      <c r="F18" s="7">
        <v>1100</v>
      </c>
      <c r="G18" s="7">
        <f>SUM(E18+F18)+5560</f>
        <v>6660</v>
      </c>
      <c r="H18" s="7">
        <v>6660</v>
      </c>
      <c r="I18" s="12" t="s">
        <v>82</v>
      </c>
      <c r="J18" s="7" t="s">
        <v>68</v>
      </c>
      <c r="K18" s="7"/>
      <c r="L18" s="23"/>
      <c r="M18" s="7">
        <v>8800</v>
      </c>
      <c r="N18" s="7"/>
      <c r="O18">
        <f t="shared" si="4"/>
        <v>-8800</v>
      </c>
    </row>
    <row r="19" spans="1:17">
      <c r="A19" s="7" t="s">
        <v>21</v>
      </c>
      <c r="B19" s="7">
        <v>29100</v>
      </c>
      <c r="C19" s="7">
        <v>32700</v>
      </c>
      <c r="D19" s="7">
        <f t="shared" si="5"/>
        <v>3600</v>
      </c>
      <c r="E19" s="7">
        <f t="shared" si="1"/>
        <v>720</v>
      </c>
      <c r="F19" s="7">
        <v>1100</v>
      </c>
      <c r="G19" s="7">
        <f t="shared" si="2"/>
        <v>1820</v>
      </c>
      <c r="H19" s="7">
        <v>3820</v>
      </c>
      <c r="I19" s="12"/>
      <c r="J19" s="7"/>
      <c r="K19" s="7"/>
      <c r="L19" s="23"/>
      <c r="M19" s="7">
        <v>32700</v>
      </c>
      <c r="N19" s="7"/>
      <c r="O19">
        <f t="shared" si="4"/>
        <v>-32700</v>
      </c>
    </row>
    <row r="20" spans="1:17">
      <c r="A20" s="7" t="s">
        <v>22</v>
      </c>
      <c r="B20" s="7">
        <v>37100</v>
      </c>
      <c r="C20" s="7">
        <v>40500</v>
      </c>
      <c r="D20" s="7">
        <f t="shared" si="5"/>
        <v>3400</v>
      </c>
      <c r="E20" s="7">
        <f t="shared" si="1"/>
        <v>680</v>
      </c>
      <c r="F20" s="7">
        <v>1100</v>
      </c>
      <c r="G20" s="7">
        <v>3050</v>
      </c>
      <c r="H20" s="7">
        <v>3050</v>
      </c>
      <c r="I20" s="12"/>
      <c r="J20" s="7"/>
      <c r="K20" s="7"/>
      <c r="L20" s="23"/>
      <c r="M20" s="7">
        <v>40500</v>
      </c>
      <c r="N20" s="7"/>
      <c r="O20">
        <f t="shared" si="4"/>
        <v>-40500</v>
      </c>
    </row>
    <row r="21" spans="1:17">
      <c r="A21" s="7" t="s">
        <v>23</v>
      </c>
      <c r="B21" s="14">
        <v>389400</v>
      </c>
      <c r="C21" s="14">
        <v>389400</v>
      </c>
      <c r="D21" s="7">
        <f t="shared" si="5"/>
        <v>0</v>
      </c>
      <c r="E21" s="7">
        <f t="shared" si="1"/>
        <v>0</v>
      </c>
      <c r="F21" s="7">
        <v>1100</v>
      </c>
      <c r="G21" s="7">
        <f t="shared" si="2"/>
        <v>1100</v>
      </c>
      <c r="H21" s="7">
        <v>3220</v>
      </c>
      <c r="I21" s="12"/>
      <c r="J21" s="7"/>
      <c r="K21" s="7"/>
      <c r="L21" s="23"/>
      <c r="M21" s="14">
        <v>389400</v>
      </c>
      <c r="N21" s="7"/>
      <c r="O21">
        <f t="shared" si="4"/>
        <v>-389400</v>
      </c>
    </row>
    <row r="22" spans="1:17" s="3" customFormat="1">
      <c r="A22" s="8" t="s">
        <v>24</v>
      </c>
      <c r="B22" s="8">
        <v>33600</v>
      </c>
      <c r="C22" s="8">
        <v>43870</v>
      </c>
      <c r="D22" s="8">
        <v>15000</v>
      </c>
      <c r="E22" s="7">
        <f t="shared" si="1"/>
        <v>3000</v>
      </c>
      <c r="F22" s="8">
        <v>1100</v>
      </c>
      <c r="G22" s="8">
        <f t="shared" si="2"/>
        <v>4100</v>
      </c>
      <c r="H22" s="8">
        <v>4100</v>
      </c>
      <c r="I22" s="8"/>
      <c r="J22" s="8" t="s">
        <v>80</v>
      </c>
      <c r="K22" s="8"/>
      <c r="L22" s="24"/>
      <c r="M22" s="8">
        <v>43870</v>
      </c>
      <c r="N22" s="8"/>
      <c r="O22" s="3">
        <v>14600</v>
      </c>
      <c r="Q22" s="3" t="s">
        <v>79</v>
      </c>
    </row>
    <row r="23" spans="1:17">
      <c r="A23" s="7" t="s">
        <v>25</v>
      </c>
      <c r="B23" s="7">
        <v>58100</v>
      </c>
      <c r="C23" s="7">
        <v>61600</v>
      </c>
      <c r="D23" s="7">
        <f t="shared" ref="D23:D34" si="6">C23-B23</f>
        <v>3500</v>
      </c>
      <c r="E23" s="7">
        <f t="shared" si="1"/>
        <v>700</v>
      </c>
      <c r="F23" s="7">
        <v>1100</v>
      </c>
      <c r="G23" s="7">
        <f t="shared" si="2"/>
        <v>1800</v>
      </c>
      <c r="H23" s="7">
        <v>2020</v>
      </c>
      <c r="I23" s="7"/>
      <c r="J23" s="7"/>
      <c r="K23" s="7"/>
      <c r="L23" s="23"/>
      <c r="M23" s="7">
        <v>61600</v>
      </c>
      <c r="N23" s="7"/>
      <c r="O23">
        <f>(N23-C23)</f>
        <v>-61600</v>
      </c>
    </row>
    <row r="24" spans="1:17">
      <c r="A24" s="7" t="s">
        <v>26</v>
      </c>
      <c r="B24" s="7">
        <v>131900</v>
      </c>
      <c r="C24" s="7">
        <v>136700</v>
      </c>
      <c r="D24" s="7">
        <f t="shared" si="6"/>
        <v>4800</v>
      </c>
      <c r="E24" s="7">
        <f t="shared" si="1"/>
        <v>960</v>
      </c>
      <c r="F24" s="7">
        <v>1100</v>
      </c>
      <c r="G24" s="7">
        <f t="shared" si="2"/>
        <v>2060</v>
      </c>
      <c r="H24" s="7">
        <v>4830</v>
      </c>
      <c r="I24" s="7"/>
      <c r="J24" s="7"/>
      <c r="K24" s="7"/>
      <c r="L24" s="23"/>
      <c r="M24" s="7">
        <v>136700</v>
      </c>
      <c r="N24" s="7"/>
      <c r="O24">
        <f>(N24-C24)</f>
        <v>-136700</v>
      </c>
    </row>
    <row r="25" spans="1:17">
      <c r="A25" s="7" t="s">
        <v>27</v>
      </c>
      <c r="B25" s="7">
        <v>79800</v>
      </c>
      <c r="C25" s="7">
        <v>85800</v>
      </c>
      <c r="D25" s="7">
        <f t="shared" si="6"/>
        <v>6000</v>
      </c>
      <c r="E25" s="7">
        <f t="shared" si="1"/>
        <v>1200</v>
      </c>
      <c r="F25" s="7">
        <v>1100</v>
      </c>
      <c r="G25" s="7">
        <f t="shared" si="2"/>
        <v>2300</v>
      </c>
      <c r="H25" s="7">
        <v>3780</v>
      </c>
      <c r="I25" s="7"/>
      <c r="J25" s="7"/>
      <c r="K25" s="7"/>
      <c r="L25" s="23"/>
      <c r="M25" s="7">
        <v>85800</v>
      </c>
      <c r="N25" s="7"/>
      <c r="O25">
        <f>(N25-C25)</f>
        <v>-85800</v>
      </c>
    </row>
    <row r="26" spans="1:17">
      <c r="A26" s="7" t="s">
        <v>28</v>
      </c>
      <c r="B26" s="7">
        <v>67900</v>
      </c>
      <c r="C26" s="7">
        <v>70500</v>
      </c>
      <c r="D26" s="7">
        <f t="shared" si="6"/>
        <v>2600</v>
      </c>
      <c r="E26" s="7">
        <f t="shared" si="1"/>
        <v>520</v>
      </c>
      <c r="F26" s="7">
        <v>1100</v>
      </c>
      <c r="G26" s="7">
        <f t="shared" si="2"/>
        <v>1620</v>
      </c>
      <c r="H26" s="7">
        <v>2600</v>
      </c>
      <c r="I26" s="7"/>
      <c r="J26" s="7"/>
      <c r="K26" s="7"/>
      <c r="L26" s="23"/>
      <c r="M26" s="7">
        <v>70500</v>
      </c>
      <c r="N26" s="7"/>
      <c r="O26">
        <f>(N26-C26)</f>
        <v>-70500</v>
      </c>
    </row>
    <row r="27" spans="1:17">
      <c r="A27" s="7" t="s">
        <v>29</v>
      </c>
      <c r="B27" s="7">
        <v>19100</v>
      </c>
      <c r="C27" s="7">
        <v>26800</v>
      </c>
      <c r="D27" s="7">
        <v>19142</v>
      </c>
      <c r="E27" s="7">
        <f t="shared" si="1"/>
        <v>3828.4</v>
      </c>
      <c r="F27" s="7">
        <v>1100</v>
      </c>
      <c r="G27" s="7">
        <v>2930</v>
      </c>
      <c r="H27" s="7">
        <v>2930</v>
      </c>
      <c r="I27" s="7"/>
      <c r="J27" s="7" t="s">
        <v>84</v>
      </c>
      <c r="K27" s="7" t="s">
        <v>62</v>
      </c>
      <c r="L27" s="23"/>
      <c r="M27" s="7">
        <v>26800</v>
      </c>
      <c r="N27" s="7"/>
      <c r="O27">
        <v>5000</v>
      </c>
    </row>
    <row r="28" spans="1:17">
      <c r="A28" s="7" t="s">
        <v>30</v>
      </c>
      <c r="B28" s="7">
        <v>222000</v>
      </c>
      <c r="C28" s="7">
        <v>231100</v>
      </c>
      <c r="D28" s="7">
        <f t="shared" si="6"/>
        <v>9100</v>
      </c>
      <c r="E28" s="7">
        <f t="shared" si="1"/>
        <v>1820</v>
      </c>
      <c r="F28" s="7">
        <v>1100</v>
      </c>
      <c r="G28" s="7">
        <f t="shared" si="2"/>
        <v>2920</v>
      </c>
      <c r="H28" s="7">
        <v>4640</v>
      </c>
      <c r="I28" s="7"/>
      <c r="J28" s="7"/>
      <c r="K28" s="7"/>
      <c r="L28" s="23"/>
      <c r="M28" s="7">
        <v>231100</v>
      </c>
      <c r="N28" s="7"/>
      <c r="O28">
        <f>(N28-C28)</f>
        <v>-231100</v>
      </c>
    </row>
    <row r="29" spans="1:17">
      <c r="A29" s="7" t="s">
        <v>31</v>
      </c>
      <c r="B29" s="7">
        <v>9300</v>
      </c>
      <c r="C29" s="7">
        <v>15370</v>
      </c>
      <c r="D29" s="7">
        <f t="shared" si="6"/>
        <v>6070</v>
      </c>
      <c r="E29" s="7">
        <f t="shared" si="1"/>
        <v>1214</v>
      </c>
      <c r="F29" s="7">
        <v>1100</v>
      </c>
      <c r="G29" s="7">
        <f t="shared" si="2"/>
        <v>2314</v>
      </c>
      <c r="H29" s="7">
        <v>2590</v>
      </c>
      <c r="I29" s="7"/>
      <c r="J29" s="7"/>
      <c r="K29" s="7" t="s">
        <v>69</v>
      </c>
      <c r="L29" s="23"/>
      <c r="M29" s="7">
        <v>15370</v>
      </c>
      <c r="N29" s="7"/>
      <c r="O29">
        <v>4000</v>
      </c>
    </row>
    <row r="30" spans="1:17" s="3" customFormat="1">
      <c r="A30" s="8" t="s">
        <v>32</v>
      </c>
      <c r="B30" s="8">
        <v>327100</v>
      </c>
      <c r="C30" s="8">
        <v>327240</v>
      </c>
      <c r="D30" s="8">
        <f t="shared" si="6"/>
        <v>140</v>
      </c>
      <c r="E30" s="8">
        <f t="shared" si="1"/>
        <v>28</v>
      </c>
      <c r="F30" s="8">
        <v>1100</v>
      </c>
      <c r="G30" s="8">
        <f t="shared" si="2"/>
        <v>1128</v>
      </c>
      <c r="H30" s="8">
        <v>3720</v>
      </c>
      <c r="I30" s="8"/>
      <c r="J30" s="8"/>
      <c r="K30" s="8"/>
      <c r="L30" s="24"/>
      <c r="M30" s="8">
        <v>327240</v>
      </c>
      <c r="N30" s="8"/>
      <c r="O30" s="3">
        <f>(N30-C30)</f>
        <v>-327240</v>
      </c>
    </row>
    <row r="31" spans="1:17">
      <c r="A31" s="7" t="s">
        <v>33</v>
      </c>
      <c r="B31" s="7">
        <v>377400</v>
      </c>
      <c r="C31" s="7">
        <v>385900</v>
      </c>
      <c r="D31" s="7">
        <f t="shared" si="6"/>
        <v>8500</v>
      </c>
      <c r="E31" s="7">
        <f>(0.2*D31)</f>
        <v>1700</v>
      </c>
      <c r="F31" s="7">
        <v>1100</v>
      </c>
      <c r="G31" s="7">
        <f t="shared" si="2"/>
        <v>2800</v>
      </c>
      <c r="H31" s="7">
        <v>4300</v>
      </c>
      <c r="I31" s="7"/>
      <c r="J31" s="7"/>
      <c r="K31" s="7"/>
      <c r="L31" s="23"/>
      <c r="M31" s="7">
        <v>385900</v>
      </c>
      <c r="N31" s="7"/>
      <c r="O31">
        <f>(N31-C31)</f>
        <v>-385900</v>
      </c>
    </row>
    <row r="32" spans="1:17">
      <c r="A32" s="7" t="s">
        <v>34</v>
      </c>
      <c r="B32" s="7">
        <v>35000</v>
      </c>
      <c r="C32" s="7">
        <v>36300</v>
      </c>
      <c r="D32" s="7">
        <f t="shared" si="6"/>
        <v>1300</v>
      </c>
      <c r="E32" s="7">
        <f t="shared" si="1"/>
        <v>260</v>
      </c>
      <c r="F32" s="7">
        <v>1100</v>
      </c>
      <c r="G32" s="7">
        <f t="shared" si="2"/>
        <v>1360</v>
      </c>
      <c r="H32" s="7">
        <v>1780</v>
      </c>
      <c r="I32" s="7"/>
      <c r="J32" s="7"/>
      <c r="K32" s="7"/>
      <c r="L32" s="23"/>
      <c r="M32" s="7">
        <v>36300</v>
      </c>
      <c r="N32" s="7"/>
      <c r="O32">
        <f>(N32-C32)</f>
        <v>-36300</v>
      </c>
    </row>
    <row r="33" spans="1:15">
      <c r="A33" s="7" t="s">
        <v>35</v>
      </c>
      <c r="B33" s="7">
        <v>218000</v>
      </c>
      <c r="C33" s="7">
        <v>225900</v>
      </c>
      <c r="D33" s="7">
        <f t="shared" si="6"/>
        <v>7900</v>
      </c>
      <c r="E33" s="7">
        <f t="shared" si="1"/>
        <v>1580</v>
      </c>
      <c r="F33" s="7">
        <v>1100</v>
      </c>
      <c r="G33" s="7">
        <f t="shared" si="2"/>
        <v>2680</v>
      </c>
      <c r="H33" s="7">
        <v>4700</v>
      </c>
      <c r="I33" s="7"/>
      <c r="J33" s="7"/>
      <c r="K33" s="7"/>
      <c r="L33" s="23"/>
      <c r="M33" s="7">
        <v>225900</v>
      </c>
      <c r="N33" s="7"/>
      <c r="O33">
        <f>(N33-C33)</f>
        <v>-225900</v>
      </c>
    </row>
    <row r="34" spans="1:15" s="4" customFormat="1">
      <c r="A34" s="9" t="s">
        <v>43</v>
      </c>
      <c r="B34" s="9">
        <v>32880</v>
      </c>
      <c r="C34" s="9">
        <v>32880</v>
      </c>
      <c r="D34" s="9">
        <f t="shared" si="6"/>
        <v>0</v>
      </c>
      <c r="E34" s="7">
        <f t="shared" si="1"/>
        <v>0</v>
      </c>
      <c r="F34" s="9">
        <v>0</v>
      </c>
      <c r="G34" s="9"/>
      <c r="H34" s="9"/>
      <c r="I34" s="9"/>
      <c r="J34" s="9"/>
      <c r="K34" s="9"/>
      <c r="L34" s="25"/>
      <c r="M34" s="9"/>
      <c r="N34" s="9"/>
    </row>
    <row r="35" spans="1:15">
      <c r="A35" s="26"/>
      <c r="B35" s="26"/>
      <c r="C35" s="26"/>
      <c r="D35" s="26"/>
      <c r="E35" s="26"/>
      <c r="F35" s="26"/>
      <c r="G35" s="26"/>
      <c r="H35" s="20"/>
      <c r="M35" s="7"/>
      <c r="N35" s="7"/>
    </row>
    <row r="36" spans="1:15">
      <c r="A36" s="7" t="s">
        <v>36</v>
      </c>
      <c r="B36" s="7">
        <f>SUM(B1:B35)</f>
        <v>3450940</v>
      </c>
      <c r="C36" s="7">
        <f>SUM(C1:C35)</f>
        <v>3585530</v>
      </c>
      <c r="D36" s="7">
        <f>SUM(D1:D35)</f>
        <v>150762</v>
      </c>
      <c r="E36" s="7"/>
      <c r="F36" s="7"/>
      <c r="G36" s="7">
        <f>SUM(G1:G35)</f>
        <v>70176</v>
      </c>
      <c r="H36" s="20"/>
      <c r="M36" s="7">
        <f>SUM(M1:M35)</f>
        <v>3552650</v>
      </c>
      <c r="N36" s="7">
        <f>SUM(N1:N35)</f>
        <v>0</v>
      </c>
      <c r="O36">
        <f>SUM(O2:O34)</f>
        <v>-3411110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Collection_Report</vt:lpstr>
      <vt:lpstr>Lorry exp</vt:lpstr>
      <vt:lpstr>Maintenance_expense</vt:lpstr>
      <vt:lpstr>Maintenace_billing</vt:lpstr>
      <vt:lpstr>Amount_givento_Secretary</vt:lpstr>
      <vt:lpstr>EB_usuage</vt:lpstr>
      <vt:lpstr>Rough sheet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Pathmanaban Govindhan</dc:creator>
  <cp:lastModifiedBy>Pathmanaban Govindhan</cp:lastModifiedBy>
  <cp:lastPrinted>2019-07-07T10:39:09Z</cp:lastPrinted>
  <dcterms:created xsi:type="dcterms:W3CDTF">2019-06-12T05:01:06Z</dcterms:created>
  <dcterms:modified xsi:type="dcterms:W3CDTF">2019-09-30T06:47:54Z</dcterms:modified>
</cp:coreProperties>
</file>