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16" activeTab="3"/>
  </bookViews>
  <sheets>
    <sheet name="Collection_Report" sheetId="1" r:id="rId1"/>
    <sheet name="Lorry exp" sheetId="2" r:id="rId2"/>
    <sheet name="Maintenance_expense" sheetId="3" r:id="rId3"/>
    <sheet name="Maintenace_billing" sheetId="4" r:id="rId4"/>
    <sheet name="Lorry_amount_givento_Secretary" sheetId="5" r:id="rId5"/>
    <sheet name="EB_usuage" sheetId="6" r:id="rId6"/>
    <sheet name="Rough sheet" sheetId="7" r:id="rId7"/>
  </sheets>
  <definedNames>
    <definedName name="_xlnm._FilterDatabase" localSheetId="0" hidden="1">Collection_Report!$A$1:$D$36</definedName>
    <definedName name="_xlnm._FilterDatabase" localSheetId="3" hidden="1">Maintenace_billing!$A$1:$J$1</definedName>
  </definedNames>
  <calcPr calcId="124519"/>
</workbook>
</file>

<file path=xl/calcChain.xml><?xml version="1.0" encoding="utf-8"?>
<calcChain xmlns="http://schemas.openxmlformats.org/spreadsheetml/2006/main">
  <c r="E6" i="4"/>
  <c r="E22"/>
  <c r="E27"/>
  <c r="D15"/>
  <c r="E15" s="1"/>
  <c r="D13"/>
  <c r="E13" s="1"/>
  <c r="D64" i="1"/>
  <c r="D63"/>
  <c r="H49" l="1"/>
  <c r="F41"/>
  <c r="G49"/>
  <c r="F49"/>
  <c r="O3" i="4"/>
  <c r="O4"/>
  <c r="O5"/>
  <c r="O7"/>
  <c r="O8"/>
  <c r="O9"/>
  <c r="O10"/>
  <c r="O11"/>
  <c r="O12"/>
  <c r="O14"/>
  <c r="O15"/>
  <c r="O16"/>
  <c r="O17"/>
  <c r="O18"/>
  <c r="O19"/>
  <c r="O20"/>
  <c r="O21"/>
  <c r="O23"/>
  <c r="O24"/>
  <c r="O25"/>
  <c r="O26"/>
  <c r="O28"/>
  <c r="O30"/>
  <c r="O31"/>
  <c r="O32"/>
  <c r="O33"/>
  <c r="O2"/>
  <c r="N36"/>
  <c r="F22" i="1"/>
  <c r="M36" i="4"/>
  <c r="F24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3"/>
  <c r="F25"/>
  <c r="F26"/>
  <c r="F27"/>
  <c r="F28"/>
  <c r="F29"/>
  <c r="F30"/>
  <c r="F31"/>
  <c r="F32"/>
  <c r="F33"/>
  <c r="F3"/>
  <c r="F2"/>
  <c r="D3" i="7"/>
  <c r="D4"/>
  <c r="D5"/>
  <c r="D6"/>
  <c r="F6" s="1"/>
  <c r="H6" s="1"/>
  <c r="D7"/>
  <c r="D8"/>
  <c r="D9"/>
  <c r="D10"/>
  <c r="D11"/>
  <c r="D12"/>
  <c r="D13"/>
  <c r="D14"/>
  <c r="D15"/>
  <c r="D16"/>
  <c r="F16" s="1"/>
  <c r="H16" s="1"/>
  <c r="D17"/>
  <c r="D18"/>
  <c r="F18" s="1"/>
  <c r="H18" s="1"/>
  <c r="D19"/>
  <c r="D20"/>
  <c r="F20" s="1"/>
  <c r="H20" s="1"/>
  <c r="D21"/>
  <c r="D22"/>
  <c r="F22" s="1"/>
  <c r="H22" s="1"/>
  <c r="D23"/>
  <c r="D24"/>
  <c r="D25"/>
  <c r="D26"/>
  <c r="D27"/>
  <c r="D28"/>
  <c r="D29"/>
  <c r="D30"/>
  <c r="D31"/>
  <c r="D32"/>
  <c r="D33"/>
  <c r="D34"/>
  <c r="F34" s="1"/>
  <c r="H34" s="1"/>
  <c r="F33"/>
  <c r="H33" s="1"/>
  <c r="F32"/>
  <c r="H32" s="1"/>
  <c r="F31"/>
  <c r="H31" s="1"/>
  <c r="F30"/>
  <c r="H30" s="1"/>
  <c r="F29"/>
  <c r="H29" s="1"/>
  <c r="F28"/>
  <c r="H28" s="1"/>
  <c r="F27"/>
  <c r="H27" s="1"/>
  <c r="F26"/>
  <c r="H26" s="1"/>
  <c r="F25"/>
  <c r="H25" s="1"/>
  <c r="F24"/>
  <c r="H24" s="1"/>
  <c r="F23"/>
  <c r="H23" s="1"/>
  <c r="F21"/>
  <c r="H21" s="1"/>
  <c r="F19"/>
  <c r="H19" s="1"/>
  <c r="F17"/>
  <c r="H17" s="1"/>
  <c r="H15"/>
  <c r="F15"/>
  <c r="F14"/>
  <c r="H14" s="1"/>
  <c r="F13"/>
  <c r="H13" s="1"/>
  <c r="F12"/>
  <c r="H12" s="1"/>
  <c r="F11"/>
  <c r="H11" s="1"/>
  <c r="F10"/>
  <c r="H10" s="1"/>
  <c r="F9"/>
  <c r="H9" s="1"/>
  <c r="F8"/>
  <c r="H8" s="1"/>
  <c r="F7"/>
  <c r="H7" s="1"/>
  <c r="F5"/>
  <c r="H5" s="1"/>
  <c r="F4"/>
  <c r="H4" s="1"/>
  <c r="F3"/>
  <c r="H3" s="1"/>
  <c r="D2"/>
  <c r="F2" s="1"/>
  <c r="H2" s="1"/>
  <c r="B50" i="1"/>
  <c r="O36" i="4" l="1"/>
  <c r="F35" i="1"/>
  <c r="F36"/>
  <c r="G13" i="4"/>
  <c r="G15"/>
  <c r="G22"/>
  <c r="D2"/>
  <c r="E2" s="1"/>
  <c r="G2" s="1"/>
  <c r="C36"/>
  <c r="D3"/>
  <c r="D4"/>
  <c r="D5"/>
  <c r="E5" s="1"/>
  <c r="G5" s="1"/>
  <c r="G6"/>
  <c r="D7"/>
  <c r="E7" s="1"/>
  <c r="G7" s="1"/>
  <c r="D8"/>
  <c r="D9"/>
  <c r="D10"/>
  <c r="D11"/>
  <c r="D12"/>
  <c r="D14"/>
  <c r="D16"/>
  <c r="D17"/>
  <c r="D18"/>
  <c r="E18" s="1"/>
  <c r="G18" s="1"/>
  <c r="D19"/>
  <c r="E19" s="1"/>
  <c r="D20"/>
  <c r="D21"/>
  <c r="D23"/>
  <c r="D24"/>
  <c r="D25"/>
  <c r="D26"/>
  <c r="G27"/>
  <c r="D28"/>
  <c r="D29"/>
  <c r="D30"/>
  <c r="D31"/>
  <c r="D32"/>
  <c r="D33"/>
  <c r="D34"/>
  <c r="B33" i="5"/>
  <c r="B36" i="4"/>
  <c r="C42" i="3"/>
  <c r="B33" i="2"/>
  <c r="B36" i="1"/>
  <c r="E21" i="4" l="1"/>
  <c r="G21" s="1"/>
  <c r="E17"/>
  <c r="G17" s="1"/>
  <c r="E11"/>
  <c r="G11" s="1"/>
  <c r="E3"/>
  <c r="G3" s="1"/>
  <c r="E12"/>
  <c r="G12" s="1"/>
  <c r="E8"/>
  <c r="G8" s="1"/>
  <c r="E4"/>
  <c r="G4" s="1"/>
  <c r="E14"/>
  <c r="G14" s="1"/>
  <c r="E9"/>
  <c r="G9" s="1"/>
  <c r="E20"/>
  <c r="G20" s="1"/>
  <c r="E16"/>
  <c r="G16" s="1"/>
  <c r="E10"/>
  <c r="G10" s="1"/>
  <c r="E33"/>
  <c r="G33" s="1"/>
  <c r="E29"/>
  <c r="G29" s="1"/>
  <c r="E34"/>
  <c r="G34" s="1"/>
  <c r="E30"/>
  <c r="G30" s="1"/>
  <c r="E26"/>
  <c r="G26" s="1"/>
  <c r="E31"/>
  <c r="G31" s="1"/>
  <c r="E23"/>
  <c r="G23" s="1"/>
  <c r="E32"/>
  <c r="G32" s="1"/>
  <c r="E28"/>
  <c r="G28" s="1"/>
  <c r="E24"/>
  <c r="G24" s="1"/>
  <c r="E25"/>
  <c r="G25" s="1"/>
  <c r="G19"/>
  <c r="D36"/>
  <c r="G36" l="1"/>
</calcChain>
</file>

<file path=xl/sharedStrings.xml><?xml version="1.0" encoding="utf-8"?>
<sst xmlns="http://schemas.openxmlformats.org/spreadsheetml/2006/main" count="297" uniqueCount="142">
  <si>
    <t>Flats</t>
  </si>
  <si>
    <t xml:space="preserve">Maintenance </t>
  </si>
  <si>
    <t>status</t>
  </si>
  <si>
    <t>pending amout</t>
  </si>
  <si>
    <t>F1</t>
  </si>
  <si>
    <t>F2</t>
  </si>
  <si>
    <t>F3</t>
  </si>
  <si>
    <t>G1</t>
  </si>
  <si>
    <t>G2</t>
  </si>
  <si>
    <t>G3</t>
  </si>
  <si>
    <t>G4</t>
  </si>
  <si>
    <t>G5</t>
  </si>
  <si>
    <t>G6</t>
  </si>
  <si>
    <t>G7</t>
  </si>
  <si>
    <t>G9</t>
  </si>
  <si>
    <t>F4</t>
  </si>
  <si>
    <t>F5</t>
  </si>
  <si>
    <t>F6</t>
  </si>
  <si>
    <t>F7</t>
  </si>
  <si>
    <t>F9</t>
  </si>
  <si>
    <t>S1</t>
  </si>
  <si>
    <t>S2</t>
  </si>
  <si>
    <t>S3</t>
  </si>
  <si>
    <t>S4</t>
  </si>
  <si>
    <t>S5</t>
  </si>
  <si>
    <t>S6</t>
  </si>
  <si>
    <t>S7</t>
  </si>
  <si>
    <t>S9</t>
  </si>
  <si>
    <t>T1</t>
  </si>
  <si>
    <t>T2</t>
  </si>
  <si>
    <t>T3</t>
  </si>
  <si>
    <t>T4</t>
  </si>
  <si>
    <t>T5</t>
  </si>
  <si>
    <t>T6</t>
  </si>
  <si>
    <t>T7</t>
  </si>
  <si>
    <t>T9</t>
  </si>
  <si>
    <t>Total</t>
  </si>
  <si>
    <t xml:space="preserve">Date </t>
  </si>
  <si>
    <t>Expense_type</t>
  </si>
  <si>
    <t>Amount</t>
  </si>
  <si>
    <t>Lift</t>
  </si>
  <si>
    <t>Common</t>
  </si>
  <si>
    <t>Difference</t>
  </si>
  <si>
    <t>Security meter</t>
  </si>
  <si>
    <t>Comments</t>
  </si>
  <si>
    <t>catalog closed</t>
  </si>
  <si>
    <t>30_June_Reading</t>
  </si>
  <si>
    <t>Water usage (litre)</t>
  </si>
  <si>
    <t>Water Amount</t>
  </si>
  <si>
    <t>Fixed Amount</t>
  </si>
  <si>
    <t>Total Amount</t>
  </si>
  <si>
    <t>previous balance due 1100</t>
  </si>
  <si>
    <t>previous balancedue 470</t>
  </si>
  <si>
    <t>previous balance due 4460</t>
  </si>
  <si>
    <t>Meter Reading</t>
  </si>
  <si>
    <t>Price</t>
  </si>
  <si>
    <t>EB_Expense</t>
  </si>
  <si>
    <t>Security Salary</t>
  </si>
  <si>
    <t>Sweeper Salary</t>
  </si>
  <si>
    <t>Collection bag</t>
  </si>
  <si>
    <t>Water Red bag</t>
  </si>
  <si>
    <t>Blue maintenance bag</t>
  </si>
  <si>
    <t>total</t>
  </si>
  <si>
    <t>security, sweeper salry</t>
  </si>
  <si>
    <t>meter not working</t>
  </si>
  <si>
    <t>Archana mother</t>
  </si>
  <si>
    <t>paid</t>
  </si>
  <si>
    <t>Sweeper Whistle charges</t>
  </si>
  <si>
    <t>Already paid upto Aug 2019</t>
  </si>
  <si>
    <t>Tentnt came @ july 4</t>
  </si>
  <si>
    <t>Collected Amount</t>
  </si>
  <si>
    <t>Sweeper Advance</t>
  </si>
  <si>
    <t>1500 outside lorry vendor</t>
  </si>
  <si>
    <t>Rent receipt book</t>
  </si>
  <si>
    <t>No of people</t>
  </si>
  <si>
    <t>1500, 1800  outer lorries</t>
  </si>
  <si>
    <t>1600 outer saravana lorry, 2 cjp lorry water</t>
  </si>
  <si>
    <t>2cjb lorry, 1 600 outer saravana lorry water</t>
  </si>
  <si>
    <t>2cjb lorry</t>
  </si>
  <si>
    <t>Electrical Fuse</t>
  </si>
  <si>
    <t>Grabage drum cleaning</t>
  </si>
  <si>
    <t>5560 needs to pay (147 already paid)</t>
  </si>
  <si>
    <t>Security Drinking Water can</t>
  </si>
  <si>
    <t>remaining 4000</t>
  </si>
  <si>
    <t>New meter started as of 12/7/2019</t>
  </si>
  <si>
    <t>Collecton_bag</t>
  </si>
  <si>
    <t>Blue_bag</t>
  </si>
  <si>
    <t>Water_bag</t>
  </si>
  <si>
    <t>13/7/2019</t>
  </si>
  <si>
    <t>210 amout offer given  as meter not working</t>
  </si>
  <si>
    <t>Water bucket</t>
  </si>
  <si>
    <t>Tank cleaning work (Apartment back side)</t>
  </si>
  <si>
    <t>cash with Secretary</t>
  </si>
  <si>
    <t>13_July_Reading</t>
  </si>
  <si>
    <t>Apartment Front fence cleaning work</t>
  </si>
  <si>
    <t>14/7/2019</t>
  </si>
  <si>
    <t>1 cjb lorry, 1600 outer saravana lorry water</t>
  </si>
  <si>
    <t>Pan and material for cleaning ground floor space</t>
  </si>
  <si>
    <t>16/7/2019</t>
  </si>
  <si>
    <t>18/7/2019</t>
  </si>
  <si>
    <t>Palar water connection</t>
  </si>
  <si>
    <t>19_July_Reading</t>
  </si>
  <si>
    <t>meter not working and dummy meter replaced</t>
  </si>
  <si>
    <t>Vacant Flat</t>
  </si>
  <si>
    <t>New tenant came as of 4-july-2019</t>
  </si>
  <si>
    <t>1 cjb lorry, 1600 outer saravana lorry water, 1300 shalini lorry water</t>
  </si>
  <si>
    <t>1000 only given</t>
  </si>
  <si>
    <t>24000 with secretary with 4000 old balance</t>
  </si>
  <si>
    <t>Gerbage Collection exp</t>
  </si>
  <si>
    <t>21/07/2019</t>
  </si>
  <si>
    <t>From satya Narayana</t>
  </si>
  <si>
    <t>June_2019</t>
  </si>
  <si>
    <t>1 cjb lorry, 1300 shalini lorry water</t>
  </si>
  <si>
    <t>3 cjb lorry, 1300 shalini lorry water</t>
  </si>
  <si>
    <t>2 cjb lorry</t>
  </si>
  <si>
    <t>Borewell RearGate Pipe change work - Labour</t>
  </si>
  <si>
    <t>Borewell RearGate Pipe change work +Tubelight - Material</t>
  </si>
  <si>
    <t>Back Gate - Motor Repair</t>
  </si>
  <si>
    <t>Sand bag filling work (Apartment BackSide)</t>
  </si>
  <si>
    <t>15000 with secretary and 14000 to be given for cjb lorry</t>
  </si>
  <si>
    <t>Water Exp</t>
  </si>
  <si>
    <t>Maintenace Exp</t>
  </si>
  <si>
    <t>Salary</t>
  </si>
  <si>
    <t>Balance</t>
  </si>
  <si>
    <t>EB_bill</t>
  </si>
  <si>
    <t>28/07/2019</t>
  </si>
  <si>
    <t>July_2019</t>
  </si>
  <si>
    <t>Collection_Bags</t>
  </si>
  <si>
    <t>Scrap cleaning work</t>
  </si>
  <si>
    <t>24000 -  average should be measured</t>
  </si>
  <si>
    <t>29/07/2019</t>
  </si>
  <si>
    <t>Rain water harvesting work</t>
  </si>
  <si>
    <t>meter reading incorrect</t>
  </si>
  <si>
    <t>meter not working and Jayaram will replace</t>
  </si>
  <si>
    <t>Security water connection is there</t>
  </si>
  <si>
    <t>previous balance due 5560</t>
  </si>
  <si>
    <t>previous balancedue 1570</t>
  </si>
  <si>
    <t>Normalized reading…and 2000 deducted from last month</t>
  </si>
  <si>
    <t>Rain water harvesting Project (estimated)</t>
  </si>
  <si>
    <t>Total Balnce</t>
  </si>
  <si>
    <t>31_July_Reading</t>
  </si>
  <si>
    <t>30-June-19 Reading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</si>
</sst>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2" fillId="0" borderId="0" xfId="0" applyFont="1"/>
    <xf numFmtId="0" fontId="0" fillId="0" borderId="0" xfId="0" applyFont="1"/>
    <xf numFmtId="15" fontId="1" fillId="2" borderId="0" xfId="0" applyNumberFormat="1" applyFont="1" applyFill="1"/>
    <xf numFmtId="0" fontId="1" fillId="3" borderId="1" xfId="0" applyFont="1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0" borderId="1" xfId="0" applyFont="1" applyBorder="1"/>
    <xf numFmtId="0" fontId="5" fillId="0" borderId="1" xfId="0" applyFont="1" applyBorder="1"/>
    <xf numFmtId="0" fontId="0" fillId="4" borderId="1" xfId="0" applyFill="1" applyBorder="1"/>
    <xf numFmtId="164" fontId="0" fillId="0" borderId="1" xfId="0" applyNumberFormat="1" applyBorder="1"/>
    <xf numFmtId="0" fontId="1" fillId="4" borderId="1" xfId="0" applyFont="1" applyFill="1" applyBorder="1"/>
    <xf numFmtId="15" fontId="1" fillId="4" borderId="1" xfId="0" applyNumberFormat="1" applyFont="1" applyFill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0" xfId="0" applyNumberFormat="1"/>
    <xf numFmtId="14" fontId="0" fillId="5" borderId="1" xfId="0" applyNumberFormat="1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4" borderId="0" xfId="0" applyFill="1"/>
    <xf numFmtId="164" fontId="0" fillId="4" borderId="0" xfId="0" applyNumberFormat="1" applyFill="1"/>
    <xf numFmtId="0" fontId="0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4"/>
  <sheetViews>
    <sheetView workbookViewId="0">
      <selection activeCell="H37" sqref="H37"/>
    </sheetView>
  </sheetViews>
  <sheetFormatPr defaultRowHeight="14.4"/>
  <cols>
    <col min="1" max="1" width="19.109375" customWidth="1"/>
    <col min="2" max="2" width="12.109375" bestFit="1" customWidth="1"/>
    <col min="4" max="4" width="23.44140625" bestFit="1" customWidth="1"/>
    <col min="5" max="5" width="31.21875" bestFit="1" customWidth="1"/>
    <col min="6" max="6" width="18.5546875" bestFit="1" customWidth="1"/>
    <col min="7" max="7" width="9.5546875" bestFit="1" customWidth="1"/>
    <col min="8" max="8" width="14" customWidth="1"/>
    <col min="9" max="11" width="10.5546875" bestFit="1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  <c r="F1" s="1" t="s">
        <v>70</v>
      </c>
    </row>
    <row r="2" spans="1:6">
      <c r="A2" t="s">
        <v>7</v>
      </c>
      <c r="B2">
        <v>2200</v>
      </c>
      <c r="C2" t="s">
        <v>66</v>
      </c>
      <c r="D2" s="22">
        <v>43745</v>
      </c>
      <c r="F2">
        <f>IF(C2="paid",B2,"")</f>
        <v>2200</v>
      </c>
    </row>
    <row r="3" spans="1:6">
      <c r="A3" t="s">
        <v>8</v>
      </c>
      <c r="B3">
        <v>0</v>
      </c>
      <c r="C3" t="s">
        <v>66</v>
      </c>
      <c r="D3" t="s">
        <v>68</v>
      </c>
      <c r="F3">
        <f t="shared" ref="F3:F33" si="0">IF(C3="paid",B3,"")</f>
        <v>0</v>
      </c>
    </row>
    <row r="4" spans="1:6">
      <c r="A4" t="s">
        <v>9</v>
      </c>
      <c r="B4">
        <v>3410</v>
      </c>
      <c r="C4" t="s">
        <v>66</v>
      </c>
      <c r="D4" s="22">
        <v>43653</v>
      </c>
      <c r="F4">
        <f t="shared" si="0"/>
        <v>3410</v>
      </c>
    </row>
    <row r="5" spans="1:6">
      <c r="A5" t="s">
        <v>10</v>
      </c>
      <c r="B5">
        <v>1570</v>
      </c>
      <c r="F5" t="str">
        <f t="shared" si="0"/>
        <v/>
      </c>
    </row>
    <row r="6" spans="1:6">
      <c r="A6" t="s">
        <v>11</v>
      </c>
      <c r="B6">
        <v>3200</v>
      </c>
      <c r="C6" t="s">
        <v>66</v>
      </c>
      <c r="D6" t="s">
        <v>88</v>
      </c>
      <c r="E6" t="s">
        <v>89</v>
      </c>
      <c r="F6">
        <f t="shared" si="0"/>
        <v>3200</v>
      </c>
    </row>
    <row r="7" spans="1:6">
      <c r="A7" t="s">
        <v>12</v>
      </c>
      <c r="B7">
        <v>4987.8</v>
      </c>
      <c r="C7" t="s">
        <v>66</v>
      </c>
      <c r="D7" t="s">
        <v>98</v>
      </c>
      <c r="F7">
        <f t="shared" si="0"/>
        <v>4987.8</v>
      </c>
    </row>
    <row r="8" spans="1:6">
      <c r="A8" t="s">
        <v>13</v>
      </c>
      <c r="B8">
        <v>6602</v>
      </c>
      <c r="C8" t="s">
        <v>66</v>
      </c>
      <c r="D8" t="s">
        <v>98</v>
      </c>
      <c r="F8">
        <f t="shared" si="0"/>
        <v>6602</v>
      </c>
    </row>
    <row r="9" spans="1:6">
      <c r="A9" t="s">
        <v>14</v>
      </c>
      <c r="B9">
        <v>3872</v>
      </c>
      <c r="C9" t="s">
        <v>66</v>
      </c>
      <c r="D9" s="22">
        <v>43623</v>
      </c>
      <c r="F9">
        <f t="shared" si="0"/>
        <v>3872</v>
      </c>
    </row>
    <row r="10" spans="1:6">
      <c r="A10" t="s">
        <v>4</v>
      </c>
      <c r="B10">
        <v>4103</v>
      </c>
      <c r="C10" t="s">
        <v>66</v>
      </c>
      <c r="D10" s="22">
        <v>43531</v>
      </c>
      <c r="F10">
        <f t="shared" si="0"/>
        <v>4103</v>
      </c>
    </row>
    <row r="11" spans="1:6">
      <c r="A11" t="s">
        <v>5</v>
      </c>
      <c r="B11">
        <v>2654</v>
      </c>
      <c r="C11" t="s">
        <v>66</v>
      </c>
      <c r="D11" s="22">
        <v>43592</v>
      </c>
      <c r="F11">
        <f t="shared" si="0"/>
        <v>2654</v>
      </c>
    </row>
    <row r="12" spans="1:6">
      <c r="A12" t="s">
        <v>6</v>
      </c>
      <c r="B12">
        <v>3788</v>
      </c>
      <c r="C12" t="s">
        <v>66</v>
      </c>
      <c r="D12" s="22">
        <v>43623</v>
      </c>
      <c r="F12">
        <f t="shared" si="0"/>
        <v>3788</v>
      </c>
    </row>
    <row r="13" spans="1:6">
      <c r="A13" t="s">
        <v>15</v>
      </c>
      <c r="B13">
        <v>2822</v>
      </c>
      <c r="C13" t="s">
        <v>66</v>
      </c>
      <c r="D13" s="22">
        <v>43684</v>
      </c>
      <c r="F13">
        <f t="shared" si="0"/>
        <v>2822</v>
      </c>
    </row>
    <row r="14" spans="1:6">
      <c r="A14" t="s">
        <v>16</v>
      </c>
      <c r="B14">
        <v>2675</v>
      </c>
      <c r="C14" t="s">
        <v>66</v>
      </c>
      <c r="D14" s="22">
        <v>43623</v>
      </c>
      <c r="F14">
        <f t="shared" si="0"/>
        <v>2675</v>
      </c>
    </row>
    <row r="15" spans="1:6">
      <c r="A15" t="s">
        <v>17</v>
      </c>
      <c r="B15">
        <v>1730</v>
      </c>
      <c r="C15" t="s">
        <v>66</v>
      </c>
      <c r="D15" s="22">
        <v>43562</v>
      </c>
      <c r="F15">
        <f t="shared" si="0"/>
        <v>1730</v>
      </c>
    </row>
    <row r="16" spans="1:6">
      <c r="A16" t="s">
        <v>18</v>
      </c>
      <c r="B16">
        <v>3032</v>
      </c>
      <c r="C16" t="s">
        <v>66</v>
      </c>
      <c r="D16" s="22">
        <v>43653</v>
      </c>
      <c r="F16">
        <f t="shared" si="0"/>
        <v>3032</v>
      </c>
    </row>
    <row r="17" spans="1:6">
      <c r="A17" t="s">
        <v>19</v>
      </c>
      <c r="B17">
        <v>3158</v>
      </c>
      <c r="C17" t="s">
        <v>66</v>
      </c>
      <c r="D17" s="22">
        <v>43684</v>
      </c>
      <c r="F17">
        <f t="shared" si="0"/>
        <v>3158</v>
      </c>
    </row>
    <row r="18" spans="1:6">
      <c r="A18" t="s">
        <v>20</v>
      </c>
      <c r="B18">
        <v>5707</v>
      </c>
      <c r="E18" t="s">
        <v>81</v>
      </c>
      <c r="F18" t="str">
        <f t="shared" si="0"/>
        <v/>
      </c>
    </row>
    <row r="19" spans="1:6">
      <c r="A19" t="s">
        <v>21</v>
      </c>
      <c r="B19">
        <v>3263</v>
      </c>
      <c r="C19" t="s">
        <v>66</v>
      </c>
      <c r="D19" s="22">
        <v>43776</v>
      </c>
      <c r="F19">
        <f t="shared" si="0"/>
        <v>3263</v>
      </c>
    </row>
    <row r="20" spans="1:6">
      <c r="A20" t="s">
        <v>22</v>
      </c>
      <c r="B20">
        <v>4460</v>
      </c>
      <c r="C20" t="s">
        <v>66</v>
      </c>
      <c r="D20" s="22">
        <v>43653</v>
      </c>
      <c r="F20">
        <f t="shared" si="0"/>
        <v>4460</v>
      </c>
    </row>
    <row r="21" spans="1:6">
      <c r="A21" t="s">
        <v>23</v>
      </c>
      <c r="B21">
        <v>2591</v>
      </c>
      <c r="C21" t="s">
        <v>66</v>
      </c>
      <c r="D21" s="22">
        <v>43745</v>
      </c>
      <c r="F21">
        <f t="shared" si="0"/>
        <v>2591</v>
      </c>
    </row>
    <row r="22" spans="1:6">
      <c r="A22" t="s">
        <v>24</v>
      </c>
      <c r="B22">
        <v>4250</v>
      </c>
      <c r="C22" t="s">
        <v>66</v>
      </c>
      <c r="D22" s="22" t="s">
        <v>95</v>
      </c>
      <c r="F22">
        <f t="shared" si="0"/>
        <v>4250</v>
      </c>
    </row>
    <row r="23" spans="1:6">
      <c r="A23" t="s">
        <v>25</v>
      </c>
      <c r="B23">
        <v>3284</v>
      </c>
      <c r="C23" t="s">
        <v>66</v>
      </c>
      <c r="D23" s="22">
        <v>43562</v>
      </c>
      <c r="F23">
        <f t="shared" si="0"/>
        <v>3284</v>
      </c>
    </row>
    <row r="24" spans="1:6">
      <c r="A24" t="s">
        <v>26</v>
      </c>
      <c r="B24">
        <v>4040</v>
      </c>
      <c r="C24" t="s">
        <v>66</v>
      </c>
      <c r="D24" s="22">
        <v>43715</v>
      </c>
      <c r="F24">
        <f t="shared" si="0"/>
        <v>4040</v>
      </c>
    </row>
    <row r="25" spans="1:6">
      <c r="A25" t="s">
        <v>27</v>
      </c>
      <c r="B25">
        <v>3641</v>
      </c>
      <c r="C25" t="s">
        <v>66</v>
      </c>
      <c r="D25" t="s">
        <v>98</v>
      </c>
      <c r="F25">
        <f t="shared" si="0"/>
        <v>3641</v>
      </c>
    </row>
    <row r="26" spans="1:6">
      <c r="A26" t="s">
        <v>28</v>
      </c>
      <c r="B26">
        <v>2108</v>
      </c>
      <c r="C26" t="s">
        <v>66</v>
      </c>
      <c r="D26" s="22">
        <v>43623</v>
      </c>
      <c r="F26">
        <f t="shared" si="0"/>
        <v>2108</v>
      </c>
    </row>
    <row r="27" spans="1:6">
      <c r="A27" t="s">
        <v>29</v>
      </c>
      <c r="B27">
        <v>7295</v>
      </c>
      <c r="C27" t="s">
        <v>66</v>
      </c>
      <c r="D27" s="22">
        <v>43745</v>
      </c>
      <c r="F27">
        <f t="shared" si="0"/>
        <v>7295</v>
      </c>
    </row>
    <row r="28" spans="1:6">
      <c r="A28" t="s">
        <v>30</v>
      </c>
      <c r="B28">
        <v>4628</v>
      </c>
      <c r="C28" t="s">
        <v>66</v>
      </c>
      <c r="D28" s="22">
        <v>43623</v>
      </c>
      <c r="F28">
        <f t="shared" si="0"/>
        <v>4628</v>
      </c>
    </row>
    <row r="29" spans="1:6">
      <c r="A29" t="s">
        <v>31</v>
      </c>
      <c r="B29">
        <v>1100</v>
      </c>
      <c r="C29" t="s">
        <v>66</v>
      </c>
      <c r="D29" s="22">
        <v>43531</v>
      </c>
      <c r="E29" t="s">
        <v>69</v>
      </c>
      <c r="F29">
        <f t="shared" si="0"/>
        <v>1100</v>
      </c>
    </row>
    <row r="30" spans="1:6">
      <c r="A30" t="s">
        <v>32</v>
      </c>
      <c r="B30">
        <v>3284</v>
      </c>
      <c r="C30" t="s">
        <v>66</v>
      </c>
      <c r="D30" s="22">
        <v>43684</v>
      </c>
      <c r="F30">
        <f t="shared" si="0"/>
        <v>3284</v>
      </c>
    </row>
    <row r="31" spans="1:6">
      <c r="A31" t="s">
        <v>33</v>
      </c>
      <c r="B31">
        <v>4355</v>
      </c>
      <c r="C31" t="s">
        <v>66</v>
      </c>
      <c r="D31" t="s">
        <v>88</v>
      </c>
      <c r="F31">
        <f t="shared" si="0"/>
        <v>4355</v>
      </c>
    </row>
    <row r="32" spans="1:6">
      <c r="A32" t="s">
        <v>34</v>
      </c>
      <c r="B32">
        <v>1478</v>
      </c>
      <c r="C32" t="s">
        <v>66</v>
      </c>
      <c r="D32" t="s">
        <v>88</v>
      </c>
      <c r="F32">
        <f t="shared" si="0"/>
        <v>1478</v>
      </c>
    </row>
    <row r="33" spans="1:8">
      <c r="A33" t="s">
        <v>35</v>
      </c>
      <c r="B33">
        <v>4838</v>
      </c>
      <c r="C33" t="s">
        <v>66</v>
      </c>
      <c r="D33" s="22">
        <v>43653</v>
      </c>
      <c r="F33">
        <f t="shared" si="0"/>
        <v>4838</v>
      </c>
    </row>
    <row r="35" spans="1:8">
      <c r="E35" t="s">
        <v>74</v>
      </c>
      <c r="F35">
        <f>COUNT(F1:F33)</f>
        <v>30</v>
      </c>
    </row>
    <row r="36" spans="1:8">
      <c r="A36" t="s">
        <v>36</v>
      </c>
      <c r="B36">
        <f>SUM(B1:B35)</f>
        <v>110125.8</v>
      </c>
      <c r="E36" t="s">
        <v>36</v>
      </c>
      <c r="F36">
        <f>SUM(F2:F33)</f>
        <v>102848.8</v>
      </c>
    </row>
    <row r="37" spans="1:8">
      <c r="E37" t="s">
        <v>120</v>
      </c>
      <c r="F37">
        <v>61900</v>
      </c>
    </row>
    <row r="38" spans="1:8">
      <c r="E38" t="s">
        <v>121</v>
      </c>
      <c r="F38">
        <v>12930</v>
      </c>
    </row>
    <row r="39" spans="1:8">
      <c r="E39" t="s">
        <v>124</v>
      </c>
      <c r="F39">
        <v>7000</v>
      </c>
    </row>
    <row r="40" spans="1:8">
      <c r="E40" t="s">
        <v>122</v>
      </c>
      <c r="F40">
        <v>21000</v>
      </c>
    </row>
    <row r="41" spans="1:8">
      <c r="E41" s="26" t="s">
        <v>123</v>
      </c>
      <c r="F41" s="26">
        <f>F36-SUM(F37:F40)</f>
        <v>18.80000000000291</v>
      </c>
    </row>
    <row r="42" spans="1:8">
      <c r="E42" s="26" t="s">
        <v>138</v>
      </c>
      <c r="F42" s="26">
        <v>24200</v>
      </c>
    </row>
    <row r="45" spans="1:8">
      <c r="A45" t="s">
        <v>59</v>
      </c>
      <c r="B45">
        <v>35060</v>
      </c>
      <c r="E45" s="23">
        <v>43806</v>
      </c>
      <c r="F45" s="25" t="s">
        <v>110</v>
      </c>
      <c r="G45" s="25" t="s">
        <v>111</v>
      </c>
      <c r="H45" s="25" t="s">
        <v>126</v>
      </c>
    </row>
    <row r="46" spans="1:8">
      <c r="A46" t="s">
        <v>60</v>
      </c>
      <c r="B46">
        <v>23</v>
      </c>
      <c r="E46" s="7" t="s">
        <v>85</v>
      </c>
      <c r="F46" s="7">
        <v>25637</v>
      </c>
      <c r="G46" s="7">
        <v>25637</v>
      </c>
      <c r="H46" s="7">
        <v>0</v>
      </c>
    </row>
    <row r="47" spans="1:8" ht="15" customHeight="1">
      <c r="A47" t="s">
        <v>61</v>
      </c>
      <c r="B47">
        <v>19760</v>
      </c>
      <c r="E47" s="7" t="s">
        <v>86</v>
      </c>
      <c r="F47" s="7"/>
      <c r="G47" s="7"/>
      <c r="H47" s="7"/>
    </row>
    <row r="48" spans="1:8" ht="15" customHeight="1">
      <c r="A48" t="s">
        <v>63</v>
      </c>
      <c r="B48">
        <v>-21000</v>
      </c>
      <c r="E48" s="7" t="s">
        <v>87</v>
      </c>
      <c r="F48" s="7">
        <v>20753</v>
      </c>
      <c r="G48" s="7">
        <v>8206</v>
      </c>
      <c r="H48" s="7">
        <v>13355</v>
      </c>
    </row>
    <row r="49" spans="1:9" ht="15" customHeight="1">
      <c r="E49" s="7" t="s">
        <v>139</v>
      </c>
      <c r="F49" s="7">
        <f>SUM(F46:F48)</f>
        <v>46390</v>
      </c>
      <c r="G49" s="7">
        <f>SUM(G46:G48)</f>
        <v>33843</v>
      </c>
      <c r="H49" s="7">
        <f>SUM(H46:H48)</f>
        <v>13355</v>
      </c>
    </row>
    <row r="50" spans="1:9">
      <c r="A50" t="s">
        <v>62</v>
      </c>
      <c r="B50">
        <f>SUM(B45:B49)</f>
        <v>33843</v>
      </c>
    </row>
    <row r="54" spans="1:9">
      <c r="D54" s="25" t="s">
        <v>127</v>
      </c>
      <c r="E54" s="24" t="s">
        <v>95</v>
      </c>
      <c r="F54" s="24" t="s">
        <v>99</v>
      </c>
      <c r="G54" s="25" t="s">
        <v>109</v>
      </c>
      <c r="H54" s="25" t="s">
        <v>125</v>
      </c>
      <c r="I54" s="25" t="s">
        <v>130</v>
      </c>
    </row>
    <row r="55" spans="1:9">
      <c r="D55" s="7" t="s">
        <v>85</v>
      </c>
      <c r="E55" s="7">
        <v>61905</v>
      </c>
      <c r="F55" s="7">
        <v>67135</v>
      </c>
      <c r="G55" s="14">
        <v>47115</v>
      </c>
      <c r="H55" s="14">
        <v>40315</v>
      </c>
      <c r="I55" s="14">
        <v>20115</v>
      </c>
    </row>
    <row r="56" spans="1:9">
      <c r="D56" s="7" t="s">
        <v>86</v>
      </c>
      <c r="E56" s="7">
        <v>18540</v>
      </c>
      <c r="F56" s="7">
        <v>18540</v>
      </c>
      <c r="G56" s="14">
        <v>17440</v>
      </c>
      <c r="H56" s="14">
        <v>17440</v>
      </c>
      <c r="I56" s="14">
        <v>17440</v>
      </c>
    </row>
    <row r="57" spans="1:9">
      <c r="D57" s="7" t="s">
        <v>87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</row>
    <row r="58" spans="1:9">
      <c r="D58" s="7" t="s">
        <v>92</v>
      </c>
      <c r="E58" s="7"/>
      <c r="F58" s="7"/>
      <c r="G58" s="7"/>
      <c r="H58" s="7"/>
      <c r="I58" s="7"/>
    </row>
    <row r="62" spans="1:9">
      <c r="A62" s="16" t="s">
        <v>56</v>
      </c>
      <c r="B62" s="17">
        <v>43646</v>
      </c>
      <c r="C62" s="17">
        <v>43677</v>
      </c>
      <c r="D62" s="16" t="s">
        <v>54</v>
      </c>
      <c r="E62" s="16" t="s">
        <v>55</v>
      </c>
    </row>
    <row r="63" spans="1:9">
      <c r="A63" s="7" t="s">
        <v>40</v>
      </c>
      <c r="B63" s="7">
        <v>4072</v>
      </c>
      <c r="C63" s="7">
        <v>4178</v>
      </c>
      <c r="D63" s="7">
        <f>C63-B63</f>
        <v>106</v>
      </c>
      <c r="E63" s="7">
        <v>170</v>
      </c>
    </row>
    <row r="64" spans="1:9">
      <c r="A64" s="7" t="s">
        <v>41</v>
      </c>
      <c r="B64" s="7">
        <v>55487</v>
      </c>
      <c r="C64" s="7">
        <v>56201</v>
      </c>
      <c r="D64" s="7">
        <f t="shared" ref="D64" si="1">C64-B64</f>
        <v>714</v>
      </c>
      <c r="E64" s="7">
        <v>6830</v>
      </c>
    </row>
  </sheetData>
  <autoFilter ref="A1:D3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topLeftCell="A22" workbookViewId="0">
      <selection activeCell="B30" sqref="B30:C30"/>
    </sheetView>
  </sheetViews>
  <sheetFormatPr defaultRowHeight="14.4"/>
  <cols>
    <col min="1" max="1" width="9.44140625" style="2" bestFit="1" customWidth="1"/>
    <col min="2" max="2" width="20.6640625" customWidth="1"/>
    <col min="3" max="3" width="57.109375" bestFit="1" customWidth="1"/>
  </cols>
  <sheetData>
    <row r="1" spans="1:3">
      <c r="A1" s="2">
        <v>43647</v>
      </c>
      <c r="B1">
        <v>1400</v>
      </c>
    </row>
    <row r="2" spans="1:3">
      <c r="A2" s="2">
        <v>43648</v>
      </c>
      <c r="B2">
        <v>1400</v>
      </c>
    </row>
    <row r="3" spans="1:3">
      <c r="A3" s="2">
        <v>43649</v>
      </c>
      <c r="B3">
        <v>1400</v>
      </c>
    </row>
    <row r="4" spans="1:3">
      <c r="A4" s="2">
        <v>43650</v>
      </c>
      <c r="B4">
        <v>2900</v>
      </c>
      <c r="C4" t="s">
        <v>72</v>
      </c>
    </row>
    <row r="5" spans="1:3">
      <c r="A5" s="2">
        <v>43651</v>
      </c>
      <c r="B5">
        <v>1400</v>
      </c>
    </row>
    <row r="6" spans="1:3">
      <c r="A6" s="2">
        <v>43652</v>
      </c>
      <c r="B6">
        <v>4000</v>
      </c>
      <c r="C6" t="s">
        <v>75</v>
      </c>
    </row>
    <row r="7" spans="1:3">
      <c r="A7" s="2">
        <v>43653</v>
      </c>
      <c r="B7">
        <v>3000</v>
      </c>
      <c r="C7" t="s">
        <v>76</v>
      </c>
    </row>
    <row r="8" spans="1:3">
      <c r="A8" s="2">
        <v>43654</v>
      </c>
      <c r="B8">
        <v>3000</v>
      </c>
      <c r="C8" t="s">
        <v>76</v>
      </c>
    </row>
    <row r="9" spans="1:3">
      <c r="A9" s="2">
        <v>43655</v>
      </c>
      <c r="B9">
        <v>3000</v>
      </c>
      <c r="C9" t="s">
        <v>77</v>
      </c>
    </row>
    <row r="10" spans="1:3">
      <c r="A10" s="2">
        <v>43656</v>
      </c>
      <c r="B10">
        <v>1400</v>
      </c>
      <c r="C10" t="s">
        <v>78</v>
      </c>
    </row>
    <row r="11" spans="1:3">
      <c r="A11" s="2">
        <v>43657</v>
      </c>
      <c r="B11">
        <v>3000</v>
      </c>
      <c r="C11" t="s">
        <v>77</v>
      </c>
    </row>
    <row r="12" spans="1:3">
      <c r="A12" s="2">
        <v>43658</v>
      </c>
      <c r="B12">
        <v>1400</v>
      </c>
      <c r="C12" t="s">
        <v>78</v>
      </c>
    </row>
    <row r="13" spans="1:3">
      <c r="A13" s="2">
        <v>43659</v>
      </c>
      <c r="B13">
        <v>1400</v>
      </c>
      <c r="C13" t="s">
        <v>78</v>
      </c>
    </row>
    <row r="14" spans="1:3">
      <c r="A14" s="2">
        <v>43660</v>
      </c>
      <c r="B14">
        <v>2300</v>
      </c>
      <c r="C14" t="s">
        <v>96</v>
      </c>
    </row>
    <row r="15" spans="1:3">
      <c r="A15" s="2">
        <v>43661</v>
      </c>
      <c r="B15">
        <v>2300</v>
      </c>
      <c r="C15" t="s">
        <v>96</v>
      </c>
    </row>
    <row r="16" spans="1:3">
      <c r="A16" s="2">
        <v>43662</v>
      </c>
      <c r="B16">
        <v>3000</v>
      </c>
      <c r="C16" t="s">
        <v>77</v>
      </c>
    </row>
    <row r="17" spans="1:3">
      <c r="A17" s="2">
        <v>43663</v>
      </c>
      <c r="B17">
        <v>3000</v>
      </c>
      <c r="C17" t="s">
        <v>77</v>
      </c>
    </row>
    <row r="18" spans="1:3">
      <c r="A18" s="2">
        <v>43664</v>
      </c>
      <c r="B18">
        <v>2300</v>
      </c>
      <c r="C18" t="s">
        <v>96</v>
      </c>
    </row>
    <row r="19" spans="1:3">
      <c r="A19" s="2">
        <v>43665</v>
      </c>
      <c r="B19">
        <v>2300</v>
      </c>
      <c r="C19" t="s">
        <v>96</v>
      </c>
    </row>
    <row r="20" spans="1:3">
      <c r="A20" s="2">
        <v>43666</v>
      </c>
      <c r="B20">
        <v>3600</v>
      </c>
      <c r="C20" t="s">
        <v>105</v>
      </c>
    </row>
    <row r="21" spans="1:3">
      <c r="A21" s="2">
        <v>43667</v>
      </c>
      <c r="B21">
        <v>2000</v>
      </c>
      <c r="C21" t="s">
        <v>112</v>
      </c>
    </row>
    <row r="22" spans="1:3">
      <c r="A22" s="2">
        <v>43668</v>
      </c>
      <c r="B22">
        <v>2000</v>
      </c>
      <c r="C22" t="s">
        <v>112</v>
      </c>
    </row>
    <row r="23" spans="1:3">
      <c r="A23" s="2">
        <v>43669</v>
      </c>
      <c r="B23">
        <v>1400</v>
      </c>
      <c r="C23" t="s">
        <v>78</v>
      </c>
    </row>
    <row r="24" spans="1:3">
      <c r="A24" s="2">
        <v>43670</v>
      </c>
      <c r="B24">
        <v>3400</v>
      </c>
      <c r="C24" t="s">
        <v>113</v>
      </c>
    </row>
    <row r="25" spans="1:3">
      <c r="A25" s="2">
        <v>43671</v>
      </c>
      <c r="B25">
        <v>1400</v>
      </c>
      <c r="C25" t="s">
        <v>114</v>
      </c>
    </row>
    <row r="26" spans="1:3">
      <c r="A26" s="2">
        <v>43672</v>
      </c>
      <c r="B26">
        <v>1400</v>
      </c>
      <c r="C26" t="s">
        <v>114</v>
      </c>
    </row>
    <row r="27" spans="1:3">
      <c r="A27" s="2">
        <v>43673</v>
      </c>
      <c r="B27">
        <v>1400</v>
      </c>
      <c r="C27" t="s">
        <v>114</v>
      </c>
    </row>
    <row r="28" spans="1:3">
      <c r="A28" s="2">
        <v>43674</v>
      </c>
      <c r="B28">
        <v>1400</v>
      </c>
      <c r="C28" t="s">
        <v>114</v>
      </c>
    </row>
    <row r="29" spans="1:3">
      <c r="A29" s="2">
        <v>43675</v>
      </c>
      <c r="B29">
        <v>0</v>
      </c>
    </row>
    <row r="30" spans="1:3">
      <c r="A30" s="2">
        <v>43676</v>
      </c>
      <c r="B30">
        <v>0</v>
      </c>
    </row>
    <row r="31" spans="1:3">
      <c r="A31" s="2">
        <v>43677</v>
      </c>
    </row>
    <row r="33" spans="1:2">
      <c r="A33" s="2" t="s">
        <v>36</v>
      </c>
      <c r="B33">
        <f>SUM(B1:B32)</f>
        <v>61900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1"/>
  <sheetViews>
    <sheetView topLeftCell="A20" workbookViewId="0">
      <selection activeCell="C51" sqref="C51"/>
    </sheetView>
  </sheetViews>
  <sheetFormatPr defaultRowHeight="14.4"/>
  <cols>
    <col min="1" max="1" width="11.5546875" bestFit="1" customWidth="1"/>
    <col min="2" max="2" width="49.33203125" bestFit="1" customWidth="1"/>
    <col min="3" max="3" width="9.44140625" bestFit="1" customWidth="1"/>
    <col min="4" max="4" width="18.88671875" customWidth="1"/>
  </cols>
  <sheetData>
    <row r="1" spans="1:4">
      <c r="A1" s="14" t="s">
        <v>37</v>
      </c>
      <c r="B1" s="14" t="s">
        <v>38</v>
      </c>
      <c r="C1" s="14" t="s">
        <v>39</v>
      </c>
      <c r="D1" s="7"/>
    </row>
    <row r="2" spans="1:4">
      <c r="A2" s="2">
        <v>43647</v>
      </c>
      <c r="B2" s="7" t="s">
        <v>118</v>
      </c>
      <c r="C2" s="7">
        <v>500</v>
      </c>
      <c r="D2" s="7"/>
    </row>
    <row r="3" spans="1:4">
      <c r="A3" s="2">
        <v>43648</v>
      </c>
      <c r="B3" s="7"/>
      <c r="C3" s="7"/>
      <c r="D3" s="7"/>
    </row>
    <row r="4" spans="1:4">
      <c r="A4" s="2">
        <v>43649</v>
      </c>
      <c r="B4" s="7"/>
      <c r="C4" s="7"/>
      <c r="D4" s="7"/>
    </row>
    <row r="5" spans="1:4">
      <c r="A5" s="2">
        <v>43649</v>
      </c>
      <c r="B5" s="7" t="s">
        <v>71</v>
      </c>
      <c r="C5" s="7">
        <v>200</v>
      </c>
      <c r="D5" s="7"/>
    </row>
    <row r="6" spans="1:4">
      <c r="A6" s="2">
        <v>43649</v>
      </c>
      <c r="B6" s="7" t="s">
        <v>67</v>
      </c>
      <c r="C6" s="7">
        <v>200</v>
      </c>
      <c r="D6" s="7"/>
    </row>
    <row r="7" spans="1:4">
      <c r="A7" s="2">
        <v>43650</v>
      </c>
      <c r="B7" s="7" t="s">
        <v>73</v>
      </c>
      <c r="C7" s="7">
        <v>20</v>
      </c>
      <c r="D7" s="7"/>
    </row>
    <row r="8" spans="1:4">
      <c r="A8" s="2">
        <v>43651</v>
      </c>
      <c r="B8" s="7" t="s">
        <v>91</v>
      </c>
      <c r="C8" s="7">
        <v>2700</v>
      </c>
      <c r="D8" s="7"/>
    </row>
    <row r="9" spans="1:4">
      <c r="A9" s="2">
        <v>43652</v>
      </c>
      <c r="B9" s="7"/>
      <c r="C9" s="7"/>
      <c r="D9" s="7"/>
    </row>
    <row r="10" spans="1:4">
      <c r="A10" s="2">
        <v>43653</v>
      </c>
      <c r="B10" s="7"/>
      <c r="C10" s="7"/>
      <c r="D10" s="7"/>
    </row>
    <row r="11" spans="1:4">
      <c r="A11" s="2">
        <v>43654</v>
      </c>
      <c r="B11" s="7"/>
      <c r="C11" s="7"/>
      <c r="D11" s="7"/>
    </row>
    <row r="12" spans="1:4">
      <c r="A12" s="2">
        <v>43655</v>
      </c>
      <c r="B12" s="7"/>
      <c r="C12" s="7"/>
      <c r="D12" s="7"/>
    </row>
    <row r="13" spans="1:4">
      <c r="A13" s="2">
        <v>43656</v>
      </c>
      <c r="B13" s="7" t="s">
        <v>80</v>
      </c>
      <c r="C13" s="7">
        <v>300</v>
      </c>
      <c r="D13" s="7" t="s">
        <v>66</v>
      </c>
    </row>
    <row r="14" spans="1:4">
      <c r="A14" s="2">
        <v>43657</v>
      </c>
      <c r="B14" s="7" t="s">
        <v>79</v>
      </c>
      <c r="C14" s="7">
        <v>150</v>
      </c>
      <c r="D14" s="7" t="s">
        <v>66</v>
      </c>
    </row>
    <row r="15" spans="1:4">
      <c r="A15" s="2">
        <v>43658</v>
      </c>
      <c r="B15" s="7" t="s">
        <v>79</v>
      </c>
      <c r="C15" s="7">
        <v>150</v>
      </c>
      <c r="D15" s="7" t="s">
        <v>66</v>
      </c>
    </row>
    <row r="16" spans="1:4">
      <c r="A16" s="2">
        <v>43658</v>
      </c>
      <c r="B16" s="7" t="s">
        <v>82</v>
      </c>
      <c r="C16" s="7">
        <v>260</v>
      </c>
      <c r="D16" s="7" t="s">
        <v>66</v>
      </c>
    </row>
    <row r="17" spans="1:4">
      <c r="A17" s="2">
        <v>43659</v>
      </c>
      <c r="B17" s="7" t="s">
        <v>90</v>
      </c>
      <c r="C17" s="7">
        <v>100</v>
      </c>
      <c r="D17" s="7" t="s">
        <v>66</v>
      </c>
    </row>
    <row r="18" spans="1:4">
      <c r="A18" s="2">
        <v>43660</v>
      </c>
      <c r="B18" s="7" t="s">
        <v>94</v>
      </c>
      <c r="C18" s="7">
        <v>700</v>
      </c>
      <c r="D18" s="7" t="s">
        <v>66</v>
      </c>
    </row>
    <row r="19" spans="1:4">
      <c r="A19" s="2">
        <v>43661</v>
      </c>
      <c r="B19" s="7" t="s">
        <v>97</v>
      </c>
      <c r="C19" s="7">
        <v>350</v>
      </c>
      <c r="D19" s="7"/>
    </row>
    <row r="20" spans="1:4">
      <c r="A20" s="2">
        <v>43662</v>
      </c>
      <c r="B20" s="7" t="s">
        <v>100</v>
      </c>
      <c r="C20" s="7">
        <v>1200</v>
      </c>
      <c r="D20" s="7" t="s">
        <v>106</v>
      </c>
    </row>
    <row r="21" spans="1:4">
      <c r="A21" s="2">
        <v>43663</v>
      </c>
      <c r="B21" s="7" t="s">
        <v>108</v>
      </c>
      <c r="C21" s="7">
        <v>1000</v>
      </c>
      <c r="D21" s="7"/>
    </row>
    <row r="22" spans="1:4" s="3" customFormat="1">
      <c r="A22" s="2">
        <v>43664</v>
      </c>
      <c r="B22" s="8"/>
      <c r="C22" s="8"/>
      <c r="D22" s="8"/>
    </row>
    <row r="23" spans="1:4">
      <c r="A23" s="2">
        <v>43665</v>
      </c>
      <c r="B23" s="7"/>
      <c r="C23" s="7"/>
      <c r="D23" s="7"/>
    </row>
    <row r="24" spans="1:4">
      <c r="A24" s="2">
        <v>43666</v>
      </c>
      <c r="B24" s="7"/>
      <c r="C24" s="7"/>
      <c r="D24" s="7"/>
    </row>
    <row r="25" spans="1:4">
      <c r="A25" s="2">
        <v>43667</v>
      </c>
      <c r="B25" s="7"/>
      <c r="C25" s="7"/>
      <c r="D25" s="7"/>
    </row>
    <row r="26" spans="1:4">
      <c r="A26" s="2">
        <v>43668</v>
      </c>
      <c r="B26" s="7"/>
      <c r="C26" s="7"/>
      <c r="D26" s="7"/>
    </row>
    <row r="27" spans="1:4">
      <c r="A27" s="2">
        <v>43669</v>
      </c>
      <c r="D27" s="7"/>
    </row>
    <row r="28" spans="1:4">
      <c r="A28" s="2">
        <v>43670</v>
      </c>
      <c r="B28" s="7" t="s">
        <v>115</v>
      </c>
      <c r="C28" s="7">
        <v>2000</v>
      </c>
      <c r="D28" s="7"/>
    </row>
    <row r="29" spans="1:4">
      <c r="A29" s="2">
        <v>43670</v>
      </c>
      <c r="B29" s="7" t="s">
        <v>116</v>
      </c>
      <c r="C29" s="7">
        <v>2700</v>
      </c>
      <c r="D29" s="7"/>
    </row>
    <row r="30" spans="1:4">
      <c r="A30" s="2">
        <v>43671</v>
      </c>
      <c r="B30" s="7"/>
      <c r="C30" s="7"/>
      <c r="D30" s="7"/>
    </row>
    <row r="31" spans="1:4">
      <c r="A31" s="2">
        <v>43672</v>
      </c>
      <c r="B31" s="7" t="s">
        <v>117</v>
      </c>
      <c r="C31" s="7">
        <v>200</v>
      </c>
      <c r="D31" s="7"/>
    </row>
    <row r="32" spans="1:4">
      <c r="A32" s="2">
        <v>43673</v>
      </c>
      <c r="B32" s="7"/>
      <c r="C32" s="7"/>
      <c r="D32" s="7"/>
    </row>
    <row r="33" spans="1:5">
      <c r="A33" s="2">
        <v>43674</v>
      </c>
      <c r="B33" s="7" t="s">
        <v>128</v>
      </c>
      <c r="C33" s="7">
        <v>200</v>
      </c>
      <c r="D33" s="7"/>
    </row>
    <row r="34" spans="1:5" s="3" customFormat="1">
      <c r="A34" s="2">
        <v>43675</v>
      </c>
      <c r="B34" s="8" t="s">
        <v>131</v>
      </c>
      <c r="D34" s="8">
        <v>16200</v>
      </c>
    </row>
    <row r="35" spans="1:5" s="4" customFormat="1">
      <c r="A35" s="2">
        <v>43676</v>
      </c>
      <c r="B35" s="7"/>
      <c r="C35" s="9"/>
      <c r="D35" s="9"/>
    </row>
    <row r="36" spans="1:5">
      <c r="A36" s="2">
        <v>43677</v>
      </c>
      <c r="B36" s="7"/>
      <c r="C36" s="7"/>
      <c r="D36" s="7"/>
    </row>
    <row r="37" spans="1:5">
      <c r="A37" s="15"/>
      <c r="B37" s="7"/>
      <c r="C37" s="7"/>
      <c r="D37" s="7"/>
    </row>
    <row r="38" spans="1:5">
      <c r="A38" s="15"/>
      <c r="B38" s="7"/>
      <c r="C38" s="8"/>
      <c r="D38" s="7"/>
    </row>
    <row r="39" spans="1:5">
      <c r="A39" s="15"/>
      <c r="B39" s="7"/>
      <c r="C39" s="7"/>
      <c r="D39" s="7"/>
    </row>
    <row r="40" spans="1:5">
      <c r="A40" s="15"/>
      <c r="B40" s="7"/>
      <c r="C40" s="7"/>
      <c r="D40" s="7"/>
    </row>
    <row r="41" spans="1:5">
      <c r="A41" s="15"/>
      <c r="B41" s="7"/>
      <c r="C41" s="7"/>
      <c r="D41" s="7"/>
    </row>
    <row r="42" spans="1:5">
      <c r="A42" s="7" t="s">
        <v>36</v>
      </c>
      <c r="B42" s="7"/>
      <c r="C42" s="7">
        <f>SUM(C1:C41)</f>
        <v>12930</v>
      </c>
      <c r="D42" s="7"/>
    </row>
    <row r="44" spans="1:5">
      <c r="A44" s="16" t="s">
        <v>56</v>
      </c>
      <c r="B44" s="17">
        <v>43646</v>
      </c>
      <c r="C44" s="17">
        <v>43677</v>
      </c>
      <c r="D44" s="16" t="s">
        <v>54</v>
      </c>
      <c r="E44" s="14" t="s">
        <v>55</v>
      </c>
    </row>
    <row r="45" spans="1:5">
      <c r="A45" s="7" t="s">
        <v>40</v>
      </c>
      <c r="B45" s="7"/>
      <c r="C45" s="7"/>
      <c r="D45" s="7"/>
      <c r="E45" s="7"/>
    </row>
    <row r="46" spans="1:5">
      <c r="A46" s="7" t="s">
        <v>41</v>
      </c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14" t="s">
        <v>57</v>
      </c>
      <c r="B49" s="7"/>
      <c r="C49" s="7"/>
      <c r="D49" s="7"/>
      <c r="E49" s="7"/>
    </row>
    <row r="50" spans="1:5">
      <c r="A50" s="7" t="s">
        <v>58</v>
      </c>
      <c r="B50" s="7"/>
      <c r="C50" s="7"/>
      <c r="D50" s="7"/>
      <c r="E50" s="7"/>
    </row>
    <row r="51" spans="1:5">
      <c r="A51" s="7"/>
      <c r="B51" s="7"/>
      <c r="C51" s="7"/>
      <c r="D51" s="7" t="s">
        <v>36</v>
      </c>
      <c r="E51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6"/>
  <sheetViews>
    <sheetView tabSelected="1" workbookViewId="0">
      <selection activeCell="G13" sqref="G13"/>
    </sheetView>
  </sheetViews>
  <sheetFormatPr defaultRowHeight="14.4"/>
  <cols>
    <col min="1" max="1" width="12.77734375" bestFit="1" customWidth="1"/>
    <col min="2" max="3" width="11.109375" customWidth="1"/>
    <col min="4" max="4" width="9.109375" customWidth="1"/>
    <col min="5" max="6" width="10.44140625" customWidth="1"/>
    <col min="7" max="7" width="13.109375" bestFit="1" customWidth="1"/>
    <col min="8" max="8" width="13.109375" customWidth="1"/>
    <col min="9" max="9" width="22.109375" bestFit="1" customWidth="1"/>
    <col min="10" max="10" width="20.33203125" bestFit="1" customWidth="1"/>
    <col min="11" max="11" width="30.33203125" bestFit="1" customWidth="1"/>
    <col min="12" max="12" width="30.33203125" customWidth="1"/>
    <col min="13" max="14" width="12.109375" bestFit="1" customWidth="1"/>
    <col min="17" max="17" width="31.6640625" bestFit="1" customWidth="1"/>
  </cols>
  <sheetData>
    <row r="1" spans="1:15" ht="23.25" customHeight="1">
      <c r="A1" s="10" t="s">
        <v>0</v>
      </c>
      <c r="B1" s="10" t="s">
        <v>141</v>
      </c>
      <c r="C1" s="10" t="s">
        <v>140</v>
      </c>
      <c r="D1" s="10" t="s">
        <v>47</v>
      </c>
      <c r="E1" s="11" t="s">
        <v>48</v>
      </c>
      <c r="F1" s="10" t="s">
        <v>49</v>
      </c>
      <c r="G1" s="10" t="s">
        <v>50</v>
      </c>
      <c r="H1" s="10"/>
      <c r="I1" s="6"/>
      <c r="J1" s="7"/>
      <c r="M1" s="10" t="s">
        <v>93</v>
      </c>
      <c r="N1" s="10" t="s">
        <v>101</v>
      </c>
      <c r="O1" s="10" t="s">
        <v>42</v>
      </c>
    </row>
    <row r="2" spans="1:15">
      <c r="A2" s="7" t="s">
        <v>7</v>
      </c>
      <c r="B2" s="7">
        <v>21000</v>
      </c>
      <c r="C2" s="7">
        <v>21000</v>
      </c>
      <c r="D2" s="7">
        <f t="shared" ref="D2:D12" si="0">C2-B2</f>
        <v>0</v>
      </c>
      <c r="E2" s="7">
        <f>(0.2*D2)</f>
        <v>0</v>
      </c>
      <c r="F2" s="7">
        <v>1100</v>
      </c>
      <c r="G2" s="7">
        <f>SUM(E2+F2)+1100</f>
        <v>2200</v>
      </c>
      <c r="H2" s="7">
        <v>2200</v>
      </c>
      <c r="I2" s="12" t="s">
        <v>51</v>
      </c>
      <c r="J2" s="7"/>
      <c r="K2" s="7" t="s">
        <v>45</v>
      </c>
      <c r="L2" s="7"/>
      <c r="M2" s="7"/>
      <c r="N2" s="7">
        <v>21000</v>
      </c>
      <c r="O2">
        <f>(N2-C2)</f>
        <v>0</v>
      </c>
    </row>
    <row r="3" spans="1:15">
      <c r="A3" s="7" t="s">
        <v>8</v>
      </c>
      <c r="B3" s="7">
        <v>67700</v>
      </c>
      <c r="C3" s="7">
        <v>67700</v>
      </c>
      <c r="D3" s="7">
        <f t="shared" si="0"/>
        <v>0</v>
      </c>
      <c r="E3" s="7">
        <f t="shared" ref="E3:E34" si="1">(0.2*D3)</f>
        <v>0</v>
      </c>
      <c r="F3" s="7">
        <v>1100</v>
      </c>
      <c r="G3" s="7">
        <f t="shared" ref="G3:G34" si="2">SUM(E3+F3)</f>
        <v>1100</v>
      </c>
      <c r="H3" s="7">
        <v>1100</v>
      </c>
      <c r="I3" s="12"/>
      <c r="J3" s="7"/>
      <c r="K3" s="7" t="s">
        <v>45</v>
      </c>
      <c r="L3" s="7"/>
      <c r="M3" s="7"/>
      <c r="N3" s="7">
        <v>67700</v>
      </c>
      <c r="O3">
        <f>(N3-C3)</f>
        <v>0</v>
      </c>
    </row>
    <row r="4" spans="1:15">
      <c r="A4" s="7" t="s">
        <v>9</v>
      </c>
      <c r="B4" s="7">
        <v>40100</v>
      </c>
      <c r="C4" s="7">
        <v>49900</v>
      </c>
      <c r="D4" s="7">
        <f t="shared" si="0"/>
        <v>9800</v>
      </c>
      <c r="E4" s="7">
        <f t="shared" si="1"/>
        <v>1960</v>
      </c>
      <c r="F4" s="7">
        <v>1100</v>
      </c>
      <c r="G4" s="7">
        <f t="shared" si="2"/>
        <v>3060</v>
      </c>
      <c r="H4" s="7">
        <v>3060</v>
      </c>
      <c r="I4" s="12"/>
      <c r="J4" s="7"/>
      <c r="K4" s="7"/>
      <c r="L4" s="7"/>
      <c r="M4" s="7"/>
      <c r="N4" s="7">
        <v>46070</v>
      </c>
      <c r="O4">
        <f>(N4-C4)</f>
        <v>-3830</v>
      </c>
    </row>
    <row r="5" spans="1:15">
      <c r="A5" s="7" t="s">
        <v>10</v>
      </c>
      <c r="B5" s="7">
        <v>79200</v>
      </c>
      <c r="C5" s="7">
        <v>79200</v>
      </c>
      <c r="D5" s="7">
        <f t="shared" si="0"/>
        <v>0</v>
      </c>
      <c r="E5" s="7">
        <f t="shared" si="1"/>
        <v>0</v>
      </c>
      <c r="F5" s="7">
        <v>1100</v>
      </c>
      <c r="G5" s="7">
        <f>SUM(E5+F5)+1570</f>
        <v>2670</v>
      </c>
      <c r="H5" s="7">
        <v>2670</v>
      </c>
      <c r="I5" s="12" t="s">
        <v>136</v>
      </c>
      <c r="J5" s="7"/>
      <c r="K5" s="7" t="s">
        <v>45</v>
      </c>
      <c r="L5" s="7"/>
      <c r="M5" s="7"/>
      <c r="N5" s="7">
        <v>79200</v>
      </c>
      <c r="O5">
        <f>(N5-C5)</f>
        <v>0</v>
      </c>
    </row>
    <row r="6" spans="1:15" s="3" customFormat="1" ht="13.8" customHeight="1">
      <c r="A6" s="8" t="s">
        <v>11</v>
      </c>
      <c r="B6" s="8">
        <v>29080</v>
      </c>
      <c r="C6" s="8">
        <v>29080</v>
      </c>
      <c r="D6" s="8">
        <v>10000</v>
      </c>
      <c r="E6" s="7">
        <f t="shared" si="1"/>
        <v>2000</v>
      </c>
      <c r="F6" s="8">
        <v>1100</v>
      </c>
      <c r="G6" s="8">
        <f t="shared" si="2"/>
        <v>3100</v>
      </c>
      <c r="H6" s="8">
        <v>3100</v>
      </c>
      <c r="I6" s="13"/>
      <c r="J6" s="8" t="s">
        <v>133</v>
      </c>
      <c r="K6" s="8"/>
      <c r="L6" s="8"/>
      <c r="M6" s="8" t="s">
        <v>102</v>
      </c>
      <c r="N6" s="8">
        <v>29080</v>
      </c>
      <c r="O6" s="3">
        <v>0</v>
      </c>
    </row>
    <row r="7" spans="1:15" s="4" customFormat="1" ht="13.95" customHeight="1">
      <c r="A7" s="9" t="s">
        <v>12</v>
      </c>
      <c r="B7" s="9">
        <v>79530</v>
      </c>
      <c r="C7" s="9">
        <v>101600</v>
      </c>
      <c r="D7" s="9">
        <f t="shared" si="0"/>
        <v>22070</v>
      </c>
      <c r="E7" s="7">
        <f t="shared" si="1"/>
        <v>4414</v>
      </c>
      <c r="F7" s="9">
        <v>1100</v>
      </c>
      <c r="G7" s="9">
        <f>SUM(E7+F7)-414</f>
        <v>5100</v>
      </c>
      <c r="H7" s="9">
        <v>5100</v>
      </c>
      <c r="I7" s="12"/>
      <c r="J7" s="9" t="s">
        <v>134</v>
      </c>
      <c r="K7" s="9"/>
      <c r="L7" s="9"/>
      <c r="M7" s="9"/>
      <c r="N7" s="9">
        <v>94200</v>
      </c>
      <c r="O7" s="4">
        <f>(N7-C7)</f>
        <v>-7400</v>
      </c>
    </row>
    <row r="8" spans="1:15">
      <c r="A8" s="7" t="s">
        <v>13</v>
      </c>
      <c r="B8" s="7">
        <v>85500</v>
      </c>
      <c r="C8" s="7">
        <v>112000</v>
      </c>
      <c r="D8" s="7">
        <f t="shared" si="0"/>
        <v>26500</v>
      </c>
      <c r="E8" s="7">
        <f t="shared" si="1"/>
        <v>5300</v>
      </c>
      <c r="F8" s="7">
        <v>1100</v>
      </c>
      <c r="G8" s="7">
        <f t="shared" si="2"/>
        <v>6400</v>
      </c>
      <c r="H8" s="7">
        <v>6400</v>
      </c>
      <c r="I8" s="12"/>
      <c r="J8" s="7"/>
      <c r="K8" s="7"/>
      <c r="L8" s="7"/>
      <c r="M8" s="7"/>
      <c r="N8" s="7">
        <v>102300</v>
      </c>
      <c r="O8">
        <f>(N8-C8)</f>
        <v>-9700</v>
      </c>
    </row>
    <row r="9" spans="1:15">
      <c r="A9" s="7" t="s">
        <v>14</v>
      </c>
      <c r="B9" s="7">
        <v>40300</v>
      </c>
      <c r="C9" s="7">
        <v>53800</v>
      </c>
      <c r="D9" s="7">
        <f t="shared" si="0"/>
        <v>13500</v>
      </c>
      <c r="E9" s="7">
        <f t="shared" si="1"/>
        <v>2700</v>
      </c>
      <c r="F9" s="7">
        <v>1100</v>
      </c>
      <c r="G9" s="7">
        <f t="shared" si="2"/>
        <v>3800</v>
      </c>
      <c r="H9" s="7">
        <v>3800</v>
      </c>
      <c r="I9" s="12"/>
      <c r="J9" s="7"/>
      <c r="K9" s="7"/>
      <c r="L9" s="7"/>
      <c r="M9" s="7"/>
      <c r="N9" s="7">
        <v>49200</v>
      </c>
      <c r="O9">
        <f>(N9-C9)</f>
        <v>-4600</v>
      </c>
    </row>
    <row r="10" spans="1:15">
      <c r="A10" s="7" t="s">
        <v>4</v>
      </c>
      <c r="B10" s="7">
        <v>250100</v>
      </c>
      <c r="C10" s="7">
        <v>266000</v>
      </c>
      <c r="D10" s="7">
        <f t="shared" si="0"/>
        <v>15900</v>
      </c>
      <c r="E10" s="7">
        <f t="shared" si="1"/>
        <v>3180</v>
      </c>
      <c r="F10" s="7">
        <v>1100</v>
      </c>
      <c r="G10" s="7">
        <f t="shared" si="2"/>
        <v>4280</v>
      </c>
      <c r="H10" s="7">
        <v>4280</v>
      </c>
      <c r="I10" s="12"/>
      <c r="J10" s="7"/>
      <c r="K10" s="7"/>
      <c r="L10" s="7"/>
      <c r="M10" s="7"/>
      <c r="N10" s="7">
        <v>260000</v>
      </c>
      <c r="O10">
        <f>(N10-C10)</f>
        <v>-6000</v>
      </c>
    </row>
    <row r="11" spans="1:15">
      <c r="A11" s="7" t="s">
        <v>5</v>
      </c>
      <c r="B11" s="7">
        <v>231700</v>
      </c>
      <c r="C11" s="7">
        <v>243400</v>
      </c>
      <c r="D11" s="7">
        <f t="shared" si="0"/>
        <v>11700</v>
      </c>
      <c r="E11" s="7">
        <f t="shared" si="1"/>
        <v>2340</v>
      </c>
      <c r="F11" s="7">
        <v>1100</v>
      </c>
      <c r="G11" s="7">
        <f t="shared" si="2"/>
        <v>3440</v>
      </c>
      <c r="H11" s="7">
        <v>3440</v>
      </c>
      <c r="I11" s="12"/>
      <c r="J11" s="7"/>
      <c r="K11" s="7"/>
      <c r="L11" s="7"/>
      <c r="M11" s="7"/>
      <c r="N11" s="7">
        <v>237800</v>
      </c>
      <c r="O11">
        <f>(N11-C11)</f>
        <v>-5600</v>
      </c>
    </row>
    <row r="12" spans="1:15">
      <c r="A12" s="7" t="s">
        <v>6</v>
      </c>
      <c r="B12" s="7">
        <v>14900</v>
      </c>
      <c r="C12" s="7">
        <v>28300</v>
      </c>
      <c r="D12" s="7">
        <f t="shared" si="0"/>
        <v>13400</v>
      </c>
      <c r="E12" s="7">
        <f t="shared" si="1"/>
        <v>2680</v>
      </c>
      <c r="F12" s="7">
        <v>1100</v>
      </c>
      <c r="G12" s="7">
        <f t="shared" si="2"/>
        <v>3780</v>
      </c>
      <c r="H12" s="7">
        <v>3780</v>
      </c>
      <c r="I12" s="12"/>
      <c r="J12" s="7"/>
      <c r="K12" s="7"/>
      <c r="L12" s="7"/>
      <c r="M12" s="7"/>
      <c r="N12" s="7">
        <v>23700</v>
      </c>
      <c r="O12">
        <f>(N12-C12)</f>
        <v>-4600</v>
      </c>
    </row>
    <row r="13" spans="1:15">
      <c r="A13" s="7" t="s">
        <v>15</v>
      </c>
      <c r="B13" s="7">
        <v>1000</v>
      </c>
      <c r="C13" s="7">
        <v>13560</v>
      </c>
      <c r="D13" s="7">
        <f>(C13-B13)</f>
        <v>12560</v>
      </c>
      <c r="E13" s="7">
        <f t="shared" si="1"/>
        <v>2512</v>
      </c>
      <c r="F13" s="7">
        <v>1100</v>
      </c>
      <c r="G13" s="7">
        <f t="shared" si="2"/>
        <v>3612</v>
      </c>
      <c r="H13" s="7">
        <v>3610</v>
      </c>
      <c r="I13" s="12"/>
      <c r="J13" s="7"/>
      <c r="K13" s="7"/>
      <c r="L13" s="7"/>
      <c r="M13" s="7">
        <v>5900</v>
      </c>
      <c r="N13" s="7">
        <v>8800</v>
      </c>
      <c r="O13" s="7">
        <v>8800</v>
      </c>
    </row>
    <row r="14" spans="1:15">
      <c r="A14" s="7" t="s">
        <v>16</v>
      </c>
      <c r="B14" s="7">
        <v>53800</v>
      </c>
      <c r="C14" s="7">
        <v>65500</v>
      </c>
      <c r="D14" s="7">
        <f>C14-B14</f>
        <v>11700</v>
      </c>
      <c r="E14" s="7">
        <f t="shared" si="1"/>
        <v>2340</v>
      </c>
      <c r="F14" s="7">
        <v>1100</v>
      </c>
      <c r="G14" s="7">
        <f t="shared" si="2"/>
        <v>3440</v>
      </c>
      <c r="H14" s="7">
        <v>3440</v>
      </c>
      <c r="I14" s="12"/>
      <c r="J14" s="7"/>
      <c r="K14" s="7"/>
      <c r="L14" s="7"/>
      <c r="M14" s="7"/>
      <c r="N14" s="7">
        <v>60700</v>
      </c>
      <c r="O14">
        <f>(N14-C14)</f>
        <v>-4800</v>
      </c>
    </row>
    <row r="15" spans="1:15" s="4" customFormat="1" ht="13.8" customHeight="1">
      <c r="A15" s="9" t="s">
        <v>17</v>
      </c>
      <c r="B15" s="9">
        <v>92620</v>
      </c>
      <c r="C15" s="9">
        <v>92620</v>
      </c>
      <c r="D15" s="9">
        <f>(C15-B15)</f>
        <v>0</v>
      </c>
      <c r="E15" s="7">
        <f t="shared" si="1"/>
        <v>0</v>
      </c>
      <c r="F15" s="9">
        <v>1100</v>
      </c>
      <c r="G15" s="9">
        <f t="shared" si="2"/>
        <v>1100</v>
      </c>
      <c r="H15" s="9">
        <v>1100</v>
      </c>
      <c r="I15" s="12"/>
      <c r="J15" s="7" t="s">
        <v>65</v>
      </c>
      <c r="K15" s="9"/>
      <c r="L15" s="9"/>
      <c r="M15" s="9"/>
      <c r="N15" s="9">
        <v>92700</v>
      </c>
      <c r="O15">
        <f>(N15-C15)</f>
        <v>80</v>
      </c>
    </row>
    <row r="16" spans="1:15">
      <c r="A16" s="7" t="s">
        <v>18</v>
      </c>
      <c r="B16" s="7">
        <v>81400</v>
      </c>
      <c r="C16" s="7">
        <v>88500</v>
      </c>
      <c r="D16" s="7">
        <f t="shared" ref="D16:D21" si="3">C16-B16</f>
        <v>7100</v>
      </c>
      <c r="E16" s="7">
        <f t="shared" si="1"/>
        <v>1420</v>
      </c>
      <c r="F16" s="7">
        <v>1100</v>
      </c>
      <c r="G16" s="7">
        <f t="shared" si="2"/>
        <v>2520</v>
      </c>
      <c r="H16" s="7">
        <v>2520</v>
      </c>
      <c r="I16" s="12"/>
      <c r="J16" s="7"/>
      <c r="K16" s="7"/>
      <c r="L16" s="7"/>
      <c r="M16" s="7"/>
      <c r="N16" s="7">
        <v>86000</v>
      </c>
      <c r="O16">
        <f>(N16-C16)</f>
        <v>-2500</v>
      </c>
    </row>
    <row r="17" spans="1:17">
      <c r="A17" s="7" t="s">
        <v>19</v>
      </c>
      <c r="B17" s="7">
        <v>42200</v>
      </c>
      <c r="C17" s="7">
        <v>51100</v>
      </c>
      <c r="D17" s="7">
        <f t="shared" si="3"/>
        <v>8900</v>
      </c>
      <c r="E17" s="7">
        <f t="shared" si="1"/>
        <v>1780</v>
      </c>
      <c r="F17" s="7">
        <v>1100</v>
      </c>
      <c r="G17" s="7">
        <f t="shared" si="2"/>
        <v>2880</v>
      </c>
      <c r="H17" s="7">
        <v>2880</v>
      </c>
      <c r="I17" s="12"/>
      <c r="J17" s="7"/>
      <c r="K17" s="7"/>
      <c r="L17" s="7"/>
      <c r="M17" s="7"/>
      <c r="N17" s="7">
        <v>47600</v>
      </c>
      <c r="O17">
        <f>(N17-C17)</f>
        <v>-3500</v>
      </c>
    </row>
    <row r="18" spans="1:17" ht="13.8" customHeight="1">
      <c r="A18" s="7" t="s">
        <v>20</v>
      </c>
      <c r="B18" s="7">
        <v>8800</v>
      </c>
      <c r="C18" s="7">
        <v>8800</v>
      </c>
      <c r="D18" s="7">
        <f t="shared" si="3"/>
        <v>0</v>
      </c>
      <c r="E18" s="7">
        <f t="shared" si="1"/>
        <v>0</v>
      </c>
      <c r="F18" s="7">
        <v>1100</v>
      </c>
      <c r="G18" s="7">
        <f>SUM(E18+F18)+5560</f>
        <v>6660</v>
      </c>
      <c r="H18" s="7">
        <v>6660</v>
      </c>
      <c r="I18" s="12" t="s">
        <v>135</v>
      </c>
      <c r="J18" t="s">
        <v>103</v>
      </c>
      <c r="K18" s="7"/>
      <c r="L18" s="7"/>
      <c r="M18" s="7"/>
      <c r="N18" s="7">
        <v>8800</v>
      </c>
      <c r="O18">
        <f>(N18-C18)</f>
        <v>0</v>
      </c>
    </row>
    <row r="19" spans="1:17">
      <c r="A19" s="7" t="s">
        <v>21</v>
      </c>
      <c r="B19" s="7">
        <v>13100</v>
      </c>
      <c r="C19" s="7">
        <v>26700</v>
      </c>
      <c r="D19" s="7">
        <f t="shared" si="3"/>
        <v>13600</v>
      </c>
      <c r="E19" s="7">
        <f t="shared" si="1"/>
        <v>2720</v>
      </c>
      <c r="F19" s="7">
        <v>1100</v>
      </c>
      <c r="G19" s="7">
        <f t="shared" si="2"/>
        <v>3820</v>
      </c>
      <c r="H19" s="7">
        <v>3820</v>
      </c>
      <c r="I19" s="12"/>
      <c r="J19" s="7"/>
      <c r="K19" s="7"/>
      <c r="L19" s="7"/>
      <c r="M19" s="7"/>
      <c r="N19" s="7">
        <v>21100</v>
      </c>
      <c r="O19">
        <f>(N19-C19)</f>
        <v>-5600</v>
      </c>
    </row>
    <row r="20" spans="1:17">
      <c r="A20" s="7" t="s">
        <v>22</v>
      </c>
      <c r="B20" s="7">
        <v>25100</v>
      </c>
      <c r="C20" s="7">
        <v>34870</v>
      </c>
      <c r="D20" s="7">
        <f t="shared" si="3"/>
        <v>9770</v>
      </c>
      <c r="E20" s="7">
        <f t="shared" si="1"/>
        <v>1954</v>
      </c>
      <c r="F20" s="7">
        <v>1100</v>
      </c>
      <c r="G20" s="7">
        <f t="shared" si="2"/>
        <v>3054</v>
      </c>
      <c r="H20" s="7">
        <v>3050</v>
      </c>
      <c r="I20" s="12"/>
      <c r="J20" s="7"/>
      <c r="K20" s="7"/>
      <c r="L20" s="7"/>
      <c r="M20" s="7"/>
      <c r="N20" s="7">
        <v>31500</v>
      </c>
      <c r="O20">
        <f>(N20-C20)</f>
        <v>-3370</v>
      </c>
    </row>
    <row r="21" spans="1:17">
      <c r="A21" s="7" t="s">
        <v>23</v>
      </c>
      <c r="B21" s="7">
        <v>379000</v>
      </c>
      <c r="C21" s="7">
        <v>389600</v>
      </c>
      <c r="D21" s="7">
        <f t="shared" si="3"/>
        <v>10600</v>
      </c>
      <c r="E21" s="7">
        <f t="shared" si="1"/>
        <v>2120</v>
      </c>
      <c r="F21" s="7">
        <v>1100</v>
      </c>
      <c r="G21" s="7">
        <f t="shared" si="2"/>
        <v>3220</v>
      </c>
      <c r="H21" s="7">
        <v>3220</v>
      </c>
      <c r="I21" s="12"/>
      <c r="J21" s="7"/>
      <c r="K21" s="7"/>
      <c r="L21" s="7"/>
      <c r="M21" s="7"/>
      <c r="N21" s="7">
        <v>385000</v>
      </c>
      <c r="O21">
        <f>(N21-C21)</f>
        <v>-4600</v>
      </c>
    </row>
    <row r="22" spans="1:17" s="3" customFormat="1">
      <c r="A22" s="8" t="s">
        <v>24</v>
      </c>
      <c r="B22" s="8">
        <v>0</v>
      </c>
      <c r="C22" s="8">
        <v>27390</v>
      </c>
      <c r="D22" s="8">
        <v>15000</v>
      </c>
      <c r="E22" s="7">
        <f t="shared" si="1"/>
        <v>3000</v>
      </c>
      <c r="F22" s="8">
        <v>1100</v>
      </c>
      <c r="G22" s="8">
        <f t="shared" si="2"/>
        <v>4100</v>
      </c>
      <c r="H22" s="8">
        <v>4100</v>
      </c>
      <c r="I22" s="8"/>
      <c r="J22" s="8" t="s">
        <v>132</v>
      </c>
      <c r="K22" s="8"/>
      <c r="L22" s="8"/>
      <c r="M22" s="8">
        <v>8000</v>
      </c>
      <c r="N22" s="8">
        <v>14600</v>
      </c>
      <c r="O22" s="3">
        <v>14600</v>
      </c>
      <c r="Q22" s="3" t="s">
        <v>129</v>
      </c>
    </row>
    <row r="23" spans="1:17">
      <c r="A23" s="7" t="s">
        <v>25</v>
      </c>
      <c r="B23" s="7">
        <v>45500</v>
      </c>
      <c r="C23" s="7">
        <v>50100</v>
      </c>
      <c r="D23" s="7">
        <f t="shared" ref="D23:D34" si="4">C23-B23</f>
        <v>4600</v>
      </c>
      <c r="E23" s="7">
        <f t="shared" si="1"/>
        <v>920</v>
      </c>
      <c r="F23" s="7">
        <v>1100</v>
      </c>
      <c r="G23" s="7">
        <f t="shared" si="2"/>
        <v>2020</v>
      </c>
      <c r="H23" s="7">
        <v>2020</v>
      </c>
      <c r="I23" s="7"/>
      <c r="J23" s="7"/>
      <c r="K23" s="7"/>
      <c r="L23" s="7"/>
      <c r="M23" s="7"/>
      <c r="N23" s="7">
        <v>51000</v>
      </c>
      <c r="O23">
        <f>(N23-C23)</f>
        <v>900</v>
      </c>
    </row>
    <row r="24" spans="1:17">
      <c r="A24" s="7" t="s">
        <v>26</v>
      </c>
      <c r="B24" s="7">
        <v>110100</v>
      </c>
      <c r="C24" s="7">
        <v>128770</v>
      </c>
      <c r="D24" s="7">
        <f t="shared" si="4"/>
        <v>18670</v>
      </c>
      <c r="E24" s="7">
        <f t="shared" si="1"/>
        <v>3734</v>
      </c>
      <c r="F24" s="7">
        <v>1100</v>
      </c>
      <c r="G24" s="7">
        <f t="shared" si="2"/>
        <v>4834</v>
      </c>
      <c r="H24" s="7">
        <v>4830</v>
      </c>
      <c r="I24" s="7"/>
      <c r="J24" s="7"/>
      <c r="K24" s="7"/>
      <c r="L24" s="7"/>
      <c r="M24" s="7"/>
      <c r="N24" s="7">
        <v>119800</v>
      </c>
      <c r="O24">
        <f>(N24-C24)</f>
        <v>-8970</v>
      </c>
    </row>
    <row r="25" spans="1:17">
      <c r="A25" s="7" t="s">
        <v>27</v>
      </c>
      <c r="B25" s="7">
        <v>63500</v>
      </c>
      <c r="C25" s="7">
        <v>76880</v>
      </c>
      <c r="D25" s="7">
        <f t="shared" si="4"/>
        <v>13380</v>
      </c>
      <c r="E25" s="7">
        <f t="shared" si="1"/>
        <v>2676</v>
      </c>
      <c r="F25" s="7">
        <v>1100</v>
      </c>
      <c r="G25" s="7">
        <f t="shared" si="2"/>
        <v>3776</v>
      </c>
      <c r="H25" s="7">
        <v>3780</v>
      </c>
      <c r="I25" s="7"/>
      <c r="J25" s="7"/>
      <c r="K25" s="7"/>
      <c r="L25" s="7"/>
      <c r="M25" s="7"/>
      <c r="N25" s="7">
        <v>72000</v>
      </c>
      <c r="O25">
        <f>(N25-C25)</f>
        <v>-4880</v>
      </c>
    </row>
    <row r="26" spans="1:17">
      <c r="A26" s="7" t="s">
        <v>28</v>
      </c>
      <c r="B26" s="7">
        <v>58900</v>
      </c>
      <c r="C26" s="7">
        <v>66400</v>
      </c>
      <c r="D26" s="7">
        <f t="shared" si="4"/>
        <v>7500</v>
      </c>
      <c r="E26" s="7">
        <f t="shared" si="1"/>
        <v>1500</v>
      </c>
      <c r="F26" s="7">
        <v>1100</v>
      </c>
      <c r="G26" s="7">
        <f t="shared" si="2"/>
        <v>2600</v>
      </c>
      <c r="H26" s="7">
        <v>2600</v>
      </c>
      <c r="I26" s="7"/>
      <c r="J26" s="7"/>
      <c r="K26" s="7"/>
      <c r="L26" s="7"/>
      <c r="M26" s="7"/>
      <c r="N26" s="7">
        <v>63100</v>
      </c>
      <c r="O26">
        <f>(N26-C26)</f>
        <v>-3300</v>
      </c>
    </row>
    <row r="27" spans="1:17">
      <c r="A27" s="7" t="s">
        <v>29</v>
      </c>
      <c r="B27" s="7">
        <v>0</v>
      </c>
      <c r="C27" s="7">
        <v>12350</v>
      </c>
      <c r="D27" s="7">
        <v>19142</v>
      </c>
      <c r="E27" s="7">
        <f t="shared" si="1"/>
        <v>3828.4</v>
      </c>
      <c r="F27" s="7">
        <v>1100</v>
      </c>
      <c r="G27" s="7">
        <f t="shared" si="2"/>
        <v>4928.3999999999996</v>
      </c>
      <c r="H27" s="7">
        <v>2930</v>
      </c>
      <c r="I27" s="7"/>
      <c r="J27" s="7" t="s">
        <v>137</v>
      </c>
      <c r="K27" s="7" t="s">
        <v>84</v>
      </c>
      <c r="L27" s="7"/>
      <c r="M27" s="7">
        <v>1000</v>
      </c>
      <c r="N27" s="7">
        <v>5000</v>
      </c>
      <c r="O27">
        <v>5000</v>
      </c>
    </row>
    <row r="28" spans="1:17">
      <c r="A28" s="7" t="s">
        <v>30</v>
      </c>
      <c r="B28" s="7">
        <v>200200</v>
      </c>
      <c r="C28" s="7">
        <v>217900</v>
      </c>
      <c r="D28" s="7">
        <f t="shared" si="4"/>
        <v>17700</v>
      </c>
      <c r="E28" s="7">
        <f t="shared" si="1"/>
        <v>3540</v>
      </c>
      <c r="F28" s="7">
        <v>1100</v>
      </c>
      <c r="G28" s="7">
        <f t="shared" si="2"/>
        <v>4640</v>
      </c>
      <c r="H28" s="7">
        <v>4640</v>
      </c>
      <c r="I28" s="7"/>
      <c r="J28" s="7"/>
      <c r="K28" s="7"/>
      <c r="L28" s="7"/>
      <c r="M28" s="7"/>
      <c r="N28" s="7">
        <v>211000</v>
      </c>
      <c r="O28">
        <f>(N28-C28)</f>
        <v>-6900</v>
      </c>
    </row>
    <row r="29" spans="1:17">
      <c r="A29" s="7" t="s">
        <v>31</v>
      </c>
      <c r="B29" s="7">
        <v>0</v>
      </c>
      <c r="C29" s="7">
        <v>7450</v>
      </c>
      <c r="D29" s="7">
        <f t="shared" si="4"/>
        <v>7450</v>
      </c>
      <c r="E29" s="7">
        <f t="shared" si="1"/>
        <v>1490</v>
      </c>
      <c r="F29" s="7">
        <v>1100</v>
      </c>
      <c r="G29" s="7">
        <f t="shared" si="2"/>
        <v>2590</v>
      </c>
      <c r="H29" s="7">
        <v>2590</v>
      </c>
      <c r="I29" s="7"/>
      <c r="J29" s="7"/>
      <c r="K29" s="7" t="s">
        <v>104</v>
      </c>
      <c r="L29" s="7"/>
      <c r="M29" s="7"/>
      <c r="N29" s="7">
        <v>4000</v>
      </c>
      <c r="O29">
        <v>4000</v>
      </c>
    </row>
    <row r="30" spans="1:17">
      <c r="A30" s="7" t="s">
        <v>32</v>
      </c>
      <c r="B30" s="7">
        <v>309100</v>
      </c>
      <c r="C30" s="7">
        <v>322200</v>
      </c>
      <c r="D30" s="7">
        <f t="shared" si="4"/>
        <v>13100</v>
      </c>
      <c r="E30" s="7">
        <f t="shared" si="1"/>
        <v>2620</v>
      </c>
      <c r="F30" s="7">
        <v>1100</v>
      </c>
      <c r="G30" s="7">
        <f t="shared" si="2"/>
        <v>3720</v>
      </c>
      <c r="H30" s="7">
        <v>3720</v>
      </c>
      <c r="I30" s="7"/>
      <c r="J30" s="7"/>
      <c r="L30" s="7"/>
      <c r="M30" s="7"/>
      <c r="N30" s="7">
        <v>318000</v>
      </c>
      <c r="O30">
        <f>(N30-C30)</f>
        <v>-4200</v>
      </c>
    </row>
    <row r="31" spans="1:17">
      <c r="A31" s="7" t="s">
        <v>33</v>
      </c>
      <c r="B31" s="7">
        <v>356500</v>
      </c>
      <c r="C31" s="7">
        <v>372500</v>
      </c>
      <c r="D31" s="7">
        <f t="shared" si="4"/>
        <v>16000</v>
      </c>
      <c r="E31" s="7">
        <f>(0.2*D31)</f>
        <v>3200</v>
      </c>
      <c r="F31" s="7">
        <v>1100</v>
      </c>
      <c r="G31" s="7">
        <f t="shared" si="2"/>
        <v>4300</v>
      </c>
      <c r="H31" s="7">
        <v>4300</v>
      </c>
      <c r="I31" s="7"/>
      <c r="J31" s="7"/>
      <c r="L31" s="7"/>
      <c r="M31" s="7"/>
      <c r="N31" s="7">
        <v>365000</v>
      </c>
      <c r="O31">
        <f>(N31-C31)</f>
        <v>-7500</v>
      </c>
    </row>
    <row r="32" spans="1:17">
      <c r="A32" s="7" t="s">
        <v>34</v>
      </c>
      <c r="B32" s="7">
        <v>31400</v>
      </c>
      <c r="C32" s="7">
        <v>34780</v>
      </c>
      <c r="D32" s="7">
        <f t="shared" si="4"/>
        <v>3380</v>
      </c>
      <c r="E32" s="7">
        <f t="shared" si="1"/>
        <v>676</v>
      </c>
      <c r="F32" s="7">
        <v>1100</v>
      </c>
      <c r="G32" s="7">
        <f t="shared" si="2"/>
        <v>1776</v>
      </c>
      <c r="H32" s="7">
        <v>1780</v>
      </c>
      <c r="I32" s="7"/>
      <c r="J32" s="7"/>
      <c r="L32" s="7"/>
      <c r="M32" s="7"/>
      <c r="N32" s="7">
        <v>33000</v>
      </c>
      <c r="O32">
        <f>(N32-C32)</f>
        <v>-1780</v>
      </c>
    </row>
    <row r="33" spans="1:15">
      <c r="A33" s="7" t="s">
        <v>35</v>
      </c>
      <c r="B33" s="7">
        <v>195900</v>
      </c>
      <c r="C33" s="7">
        <v>213900</v>
      </c>
      <c r="D33" s="7">
        <f t="shared" si="4"/>
        <v>18000</v>
      </c>
      <c r="E33" s="7">
        <f t="shared" si="1"/>
        <v>3600</v>
      </c>
      <c r="F33" s="7">
        <v>1100</v>
      </c>
      <c r="G33" s="7">
        <f t="shared" si="2"/>
        <v>4700</v>
      </c>
      <c r="H33" s="7">
        <v>4700</v>
      </c>
      <c r="I33" s="7"/>
      <c r="J33" s="7"/>
      <c r="L33" s="7"/>
      <c r="M33" s="7"/>
      <c r="N33" s="7">
        <v>206000</v>
      </c>
      <c r="O33">
        <f>(N33-C33)</f>
        <v>-7900</v>
      </c>
    </row>
    <row r="34" spans="1:15" s="4" customFormat="1">
      <c r="A34" s="9" t="s">
        <v>43</v>
      </c>
      <c r="B34" s="9">
        <v>30810</v>
      </c>
      <c r="C34" s="9">
        <v>32880</v>
      </c>
      <c r="D34" s="9">
        <f t="shared" si="4"/>
        <v>2070</v>
      </c>
      <c r="E34" s="7">
        <f t="shared" si="1"/>
        <v>414</v>
      </c>
      <c r="F34" s="9">
        <v>0</v>
      </c>
      <c r="G34" s="9">
        <f t="shared" si="2"/>
        <v>414</v>
      </c>
      <c r="H34" s="28"/>
      <c r="L34" s="9"/>
      <c r="M34" s="9"/>
      <c r="N34" s="9"/>
    </row>
    <row r="35" spans="1:15">
      <c r="A35" s="7"/>
      <c r="B35" s="7"/>
      <c r="C35" s="7"/>
      <c r="D35" s="7"/>
      <c r="E35" s="7"/>
      <c r="F35" s="7"/>
      <c r="G35" s="7"/>
      <c r="H35" s="29"/>
      <c r="M35" s="7"/>
      <c r="N35" s="7"/>
    </row>
    <row r="36" spans="1:15">
      <c r="A36" s="7" t="s">
        <v>36</v>
      </c>
      <c r="B36" s="7">
        <f>SUM(B1:B35)</f>
        <v>3038040</v>
      </c>
      <c r="C36" s="7">
        <f>SUM(C1:C35)</f>
        <v>3386730</v>
      </c>
      <c r="D36" s="7">
        <f>SUM(D1:D35)</f>
        <v>353092</v>
      </c>
      <c r="E36" s="7"/>
      <c r="F36" s="7"/>
      <c r="G36" s="7">
        <f>SUM(G1:G35)</f>
        <v>113634.4</v>
      </c>
      <c r="H36" s="29"/>
      <c r="M36" s="7">
        <f>SUM(M1:M35)</f>
        <v>14900</v>
      </c>
      <c r="N36" s="7">
        <f>SUM(N1:N35)</f>
        <v>3214950</v>
      </c>
      <c r="O36">
        <f>SUM(O2:O34)</f>
        <v>-78150</v>
      </c>
    </row>
  </sheetData>
  <autoFilter ref="A1:J1">
    <filterColumn colId="7"/>
  </autoFilter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3"/>
  <sheetViews>
    <sheetView topLeftCell="A10" workbookViewId="0">
      <selection activeCell="O31" sqref="O31"/>
    </sheetView>
  </sheetViews>
  <sheetFormatPr defaultRowHeight="14.4"/>
  <cols>
    <col min="1" max="1" width="9" bestFit="1" customWidth="1"/>
  </cols>
  <sheetData>
    <row r="1" spans="1:3">
      <c r="A1" s="2">
        <v>43647</v>
      </c>
    </row>
    <row r="2" spans="1:3">
      <c r="A2" s="2">
        <v>43648</v>
      </c>
      <c r="B2">
        <v>10000</v>
      </c>
    </row>
    <row r="3" spans="1:3">
      <c r="A3" s="2">
        <v>43649</v>
      </c>
    </row>
    <row r="4" spans="1:3">
      <c r="A4" s="2">
        <v>43650</v>
      </c>
    </row>
    <row r="5" spans="1:3">
      <c r="A5" s="2">
        <v>43651</v>
      </c>
    </row>
    <row r="6" spans="1:3">
      <c r="A6" s="2">
        <v>43652</v>
      </c>
    </row>
    <row r="7" spans="1:3">
      <c r="A7" s="2">
        <v>43653</v>
      </c>
      <c r="B7">
        <v>10000</v>
      </c>
    </row>
    <row r="8" spans="1:3">
      <c r="A8" s="2">
        <v>43654</v>
      </c>
    </row>
    <row r="9" spans="1:3">
      <c r="A9" s="2">
        <v>43655</v>
      </c>
    </row>
    <row r="10" spans="1:3">
      <c r="A10" s="2">
        <v>43656</v>
      </c>
    </row>
    <row r="11" spans="1:3">
      <c r="A11" s="2">
        <v>43657</v>
      </c>
    </row>
    <row r="12" spans="1:3">
      <c r="A12" s="2">
        <v>43658</v>
      </c>
      <c r="B12">
        <v>20000</v>
      </c>
      <c r="C12" t="s">
        <v>83</v>
      </c>
    </row>
    <row r="13" spans="1:3">
      <c r="A13" s="2">
        <v>43659</v>
      </c>
    </row>
    <row r="14" spans="1:3">
      <c r="A14" s="2">
        <v>43660</v>
      </c>
    </row>
    <row r="15" spans="1:3">
      <c r="A15" s="2">
        <v>43661</v>
      </c>
    </row>
    <row r="16" spans="1:3">
      <c r="A16" s="2">
        <v>43662</v>
      </c>
      <c r="B16">
        <v>10000</v>
      </c>
    </row>
    <row r="17" spans="1:3">
      <c r="A17" s="2">
        <v>43663</v>
      </c>
    </row>
    <row r="18" spans="1:3">
      <c r="A18" s="2">
        <v>43664</v>
      </c>
    </row>
    <row r="19" spans="1:3">
      <c r="A19" s="2">
        <v>43665</v>
      </c>
    </row>
    <row r="20" spans="1:3">
      <c r="A20" s="2">
        <v>43666</v>
      </c>
      <c r="B20">
        <v>20000</v>
      </c>
      <c r="C20" t="s">
        <v>107</v>
      </c>
    </row>
    <row r="21" spans="1:3">
      <c r="A21" s="2">
        <v>43667</v>
      </c>
    </row>
    <row r="22" spans="1:3">
      <c r="A22" s="2">
        <v>43668</v>
      </c>
    </row>
    <row r="23" spans="1:3">
      <c r="A23" s="2">
        <v>43669</v>
      </c>
    </row>
    <row r="24" spans="1:3">
      <c r="A24" s="2">
        <v>43670</v>
      </c>
    </row>
    <row r="25" spans="1:3">
      <c r="A25" s="2">
        <v>43671</v>
      </c>
    </row>
    <row r="26" spans="1:3">
      <c r="A26" s="2">
        <v>43672</v>
      </c>
      <c r="C26" t="s">
        <v>119</v>
      </c>
    </row>
    <row r="27" spans="1:3">
      <c r="A27" s="2">
        <v>43673</v>
      </c>
    </row>
    <row r="28" spans="1:3">
      <c r="A28" s="2">
        <v>43674</v>
      </c>
    </row>
    <row r="29" spans="1:3">
      <c r="A29" s="27">
        <v>43675</v>
      </c>
      <c r="B29" s="26">
        <v>20000</v>
      </c>
    </row>
    <row r="30" spans="1:3">
      <c r="A30" s="2">
        <v>43676</v>
      </c>
    </row>
    <row r="31" spans="1:3">
      <c r="A31" s="2">
        <v>43677</v>
      </c>
    </row>
    <row r="33" spans="1:2">
      <c r="A33" t="s">
        <v>36</v>
      </c>
      <c r="B33">
        <f>SUM(B1:B31)</f>
        <v>90000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M32" sqref="M32"/>
    </sheetView>
  </sheetViews>
  <sheetFormatPr defaultRowHeight="14.4"/>
  <cols>
    <col min="2" max="2" width="9.21875" bestFit="1" customWidth="1"/>
    <col min="3" max="3" width="9.33203125" bestFit="1" customWidth="1"/>
  </cols>
  <sheetData>
    <row r="1" spans="1:4">
      <c r="A1" s="1" t="s">
        <v>0</v>
      </c>
      <c r="B1" s="5">
        <v>43646</v>
      </c>
      <c r="C1" s="5">
        <v>43677</v>
      </c>
      <c r="D1" s="1" t="s">
        <v>42</v>
      </c>
    </row>
    <row r="2" spans="1:4">
      <c r="A2" t="s">
        <v>40</v>
      </c>
    </row>
    <row r="3" spans="1:4">
      <c r="A3" t="s">
        <v>41</v>
      </c>
    </row>
    <row r="5" spans="1:4">
      <c r="D5" t="s"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7"/>
  <sheetViews>
    <sheetView topLeftCell="A7" workbookViewId="0">
      <selection activeCell="I34" sqref="I34"/>
    </sheetView>
  </sheetViews>
  <sheetFormatPr defaultRowHeight="14.4"/>
  <cols>
    <col min="2" max="3" width="12.6640625" bestFit="1" customWidth="1"/>
    <col min="9" max="9" width="19.33203125" customWidth="1"/>
    <col min="10" max="10" width="35" customWidth="1"/>
  </cols>
  <sheetData>
    <row r="1" spans="1:14" ht="24.6">
      <c r="A1" s="10" t="s">
        <v>0</v>
      </c>
      <c r="B1" s="10" t="s">
        <v>46</v>
      </c>
      <c r="C1" s="10" t="s">
        <v>46</v>
      </c>
      <c r="D1" s="10" t="s">
        <v>47</v>
      </c>
      <c r="E1" s="11" t="s">
        <v>44</v>
      </c>
      <c r="F1" s="11" t="s">
        <v>48</v>
      </c>
      <c r="G1" s="10" t="s">
        <v>49</v>
      </c>
      <c r="H1" s="10" t="s">
        <v>50</v>
      </c>
      <c r="I1" s="6"/>
      <c r="J1" s="7"/>
      <c r="K1" s="7"/>
      <c r="L1" s="7"/>
      <c r="M1" s="7"/>
      <c r="N1" s="7"/>
    </row>
    <row r="2" spans="1:14" ht="14.4" customHeight="1">
      <c r="A2" s="7" t="s">
        <v>7</v>
      </c>
      <c r="B2" s="7">
        <v>21000</v>
      </c>
      <c r="C2" s="7">
        <v>21020</v>
      </c>
      <c r="D2" s="7">
        <f>C2-B2</f>
        <v>20</v>
      </c>
      <c r="E2" s="7" t="s">
        <v>45</v>
      </c>
      <c r="F2" s="7">
        <f>(0.21*D2)</f>
        <v>4.2</v>
      </c>
      <c r="G2" s="7">
        <v>1100</v>
      </c>
      <c r="H2" s="7">
        <f>SUM(F2+G2)+1100</f>
        <v>2204.1999999999998</v>
      </c>
      <c r="I2" s="18" t="s">
        <v>51</v>
      </c>
      <c r="J2" s="7"/>
      <c r="L2" s="7"/>
      <c r="M2" s="7"/>
      <c r="N2" s="7"/>
    </row>
    <row r="3" spans="1:14" ht="14.4" customHeight="1">
      <c r="A3" s="7" t="s">
        <v>8</v>
      </c>
      <c r="B3" s="7">
        <v>67700</v>
      </c>
      <c r="C3" s="7">
        <v>67700</v>
      </c>
      <c r="D3" s="7">
        <f t="shared" ref="D3:D33" si="0">C3-B3</f>
        <v>0</v>
      </c>
      <c r="E3" s="7" t="s">
        <v>45</v>
      </c>
      <c r="F3" s="7">
        <f t="shared" ref="F3:F33" si="1">(0.21*D3)</f>
        <v>0</v>
      </c>
      <c r="G3" s="7">
        <v>1100</v>
      </c>
      <c r="H3" s="7">
        <f t="shared" ref="H3:H34" si="2">SUM(F3+G3)</f>
        <v>1100</v>
      </c>
      <c r="I3" s="18"/>
      <c r="J3" s="7"/>
      <c r="L3" s="7"/>
      <c r="M3" s="7"/>
      <c r="N3" s="7"/>
    </row>
    <row r="4" spans="1:14" ht="14.4" customHeight="1">
      <c r="A4" s="7" t="s">
        <v>9</v>
      </c>
      <c r="B4" s="7">
        <v>40100</v>
      </c>
      <c r="C4" s="7">
        <v>40880</v>
      </c>
      <c r="D4" s="7">
        <f t="shared" si="0"/>
        <v>780</v>
      </c>
      <c r="E4" s="7"/>
      <c r="F4" s="7">
        <f t="shared" si="1"/>
        <v>163.79999999999998</v>
      </c>
      <c r="G4" s="7">
        <v>1100</v>
      </c>
      <c r="H4" s="7">
        <f t="shared" si="2"/>
        <v>1263.8</v>
      </c>
      <c r="I4" s="18"/>
      <c r="J4" s="7"/>
      <c r="L4" s="7"/>
      <c r="M4" s="7"/>
      <c r="N4" s="7"/>
    </row>
    <row r="5" spans="1:14" ht="14.4" customHeight="1">
      <c r="A5" s="7" t="s">
        <v>10</v>
      </c>
      <c r="B5" s="7">
        <v>79100</v>
      </c>
      <c r="C5" s="7">
        <v>79200</v>
      </c>
      <c r="D5" s="7">
        <f t="shared" si="0"/>
        <v>100</v>
      </c>
      <c r="E5" s="7" t="s">
        <v>45</v>
      </c>
      <c r="F5" s="7">
        <f t="shared" si="1"/>
        <v>21</v>
      </c>
      <c r="G5" s="7">
        <v>1100</v>
      </c>
      <c r="H5" s="7">
        <f>SUM(F5+G5)+470</f>
        <v>1591</v>
      </c>
      <c r="I5" s="18" t="s">
        <v>52</v>
      </c>
      <c r="J5" s="21"/>
      <c r="L5" s="7"/>
      <c r="M5" s="7"/>
      <c r="N5" s="7"/>
    </row>
    <row r="6" spans="1:14" ht="14.4" customHeight="1">
      <c r="A6" s="8" t="s">
        <v>11</v>
      </c>
      <c r="B6" s="8">
        <v>460</v>
      </c>
      <c r="C6" s="8">
        <v>480</v>
      </c>
      <c r="D6" s="7">
        <f t="shared" si="0"/>
        <v>20</v>
      </c>
      <c r="E6" s="8"/>
      <c r="F6" s="7">
        <f t="shared" si="1"/>
        <v>4.2</v>
      </c>
      <c r="G6" s="8">
        <v>1100</v>
      </c>
      <c r="H6" s="8">
        <f t="shared" si="2"/>
        <v>1104.2</v>
      </c>
      <c r="I6" s="19"/>
      <c r="J6" s="21" t="s">
        <v>64</v>
      </c>
      <c r="L6" s="7"/>
      <c r="M6" s="7"/>
      <c r="N6" s="8"/>
    </row>
    <row r="7" spans="1:14" ht="14.4" customHeight="1">
      <c r="A7" s="8" t="s">
        <v>12</v>
      </c>
      <c r="B7" s="8">
        <v>79530</v>
      </c>
      <c r="C7" s="8">
        <v>81540</v>
      </c>
      <c r="D7" s="7">
        <f t="shared" si="0"/>
        <v>2010</v>
      </c>
      <c r="E7" s="8"/>
      <c r="F7" s="7">
        <f t="shared" si="1"/>
        <v>422.09999999999997</v>
      </c>
      <c r="G7" s="7">
        <v>1100</v>
      </c>
      <c r="H7" s="7">
        <f>SUM(F7+G7)-1452.5</f>
        <v>69.599999999999909</v>
      </c>
      <c r="I7" s="19"/>
      <c r="J7" s="21"/>
      <c r="L7" s="7"/>
      <c r="M7" s="7"/>
      <c r="N7" s="8"/>
    </row>
    <row r="8" spans="1:14" ht="14.4" customHeight="1">
      <c r="A8" s="7" t="s">
        <v>13</v>
      </c>
      <c r="B8" s="7">
        <v>85500</v>
      </c>
      <c r="C8" s="7">
        <v>88760</v>
      </c>
      <c r="D8" s="7">
        <f t="shared" si="0"/>
        <v>3260</v>
      </c>
      <c r="E8" s="7"/>
      <c r="F8" s="7">
        <f t="shared" si="1"/>
        <v>684.6</v>
      </c>
      <c r="G8" s="7">
        <v>1100</v>
      </c>
      <c r="H8" s="7">
        <f t="shared" si="2"/>
        <v>1784.6</v>
      </c>
      <c r="I8" s="18"/>
      <c r="J8" s="21"/>
      <c r="L8" s="7"/>
      <c r="M8" s="7"/>
      <c r="N8" s="7"/>
    </row>
    <row r="9" spans="1:14" ht="14.4" customHeight="1">
      <c r="A9" s="7" t="s">
        <v>14</v>
      </c>
      <c r="B9" s="7">
        <v>40300</v>
      </c>
      <c r="C9" s="7">
        <v>41520</v>
      </c>
      <c r="D9" s="7">
        <f t="shared" si="0"/>
        <v>1220</v>
      </c>
      <c r="E9" s="7"/>
      <c r="F9" s="7">
        <f t="shared" si="1"/>
        <v>256.2</v>
      </c>
      <c r="G9" s="7">
        <v>1100</v>
      </c>
      <c r="H9" s="7">
        <f t="shared" si="2"/>
        <v>1356.2</v>
      </c>
      <c r="I9" s="18"/>
      <c r="J9" s="21"/>
      <c r="L9" s="7"/>
      <c r="M9" s="7"/>
      <c r="N9" s="7"/>
    </row>
    <row r="10" spans="1:14" ht="14.4" customHeight="1">
      <c r="A10" s="7" t="s">
        <v>4</v>
      </c>
      <c r="B10" s="7">
        <v>250100</v>
      </c>
      <c r="C10" s="7">
        <v>251700</v>
      </c>
      <c r="D10" s="7">
        <f t="shared" si="0"/>
        <v>1600</v>
      </c>
      <c r="E10" s="7"/>
      <c r="F10" s="7">
        <f t="shared" si="1"/>
        <v>336</v>
      </c>
      <c r="G10" s="7">
        <v>1100</v>
      </c>
      <c r="H10" s="7">
        <f t="shared" si="2"/>
        <v>1436</v>
      </c>
      <c r="I10" s="18"/>
      <c r="J10" s="21"/>
      <c r="L10" s="7"/>
      <c r="M10" s="7"/>
      <c r="N10" s="7"/>
    </row>
    <row r="11" spans="1:14" ht="14.4" customHeight="1">
      <c r="A11" s="7" t="s">
        <v>5</v>
      </c>
      <c r="B11" s="7">
        <v>231700</v>
      </c>
      <c r="C11" s="7">
        <v>232500</v>
      </c>
      <c r="D11" s="7">
        <f t="shared" si="0"/>
        <v>800</v>
      </c>
      <c r="E11" s="7"/>
      <c r="F11" s="7">
        <f t="shared" si="1"/>
        <v>168</v>
      </c>
      <c r="G11" s="7">
        <v>1100</v>
      </c>
      <c r="H11" s="7">
        <f t="shared" si="2"/>
        <v>1268</v>
      </c>
      <c r="I11" s="18"/>
      <c r="J11" s="21"/>
      <c r="L11" s="7"/>
      <c r="M11" s="7"/>
      <c r="N11" s="7"/>
    </row>
    <row r="12" spans="1:14" ht="14.4" customHeight="1">
      <c r="A12" s="7" t="s">
        <v>6</v>
      </c>
      <c r="B12" s="7">
        <v>14900</v>
      </c>
      <c r="C12" s="7">
        <v>16240</v>
      </c>
      <c r="D12" s="7">
        <f t="shared" si="0"/>
        <v>1340</v>
      </c>
      <c r="E12" s="7"/>
      <c r="F12" s="7">
        <f t="shared" si="1"/>
        <v>281.39999999999998</v>
      </c>
      <c r="G12" s="7">
        <v>1100</v>
      </c>
      <c r="H12" s="7">
        <f t="shared" si="2"/>
        <v>1381.4</v>
      </c>
      <c r="I12" s="18"/>
      <c r="J12" s="21"/>
      <c r="L12" s="7"/>
      <c r="M12" s="7"/>
      <c r="N12" s="7"/>
    </row>
    <row r="13" spans="1:14" ht="14.4" customHeight="1">
      <c r="A13" s="7" t="s">
        <v>15</v>
      </c>
      <c r="B13" s="7">
        <v>0</v>
      </c>
      <c r="C13" s="7">
        <v>1590</v>
      </c>
      <c r="D13" s="7">
        <f t="shared" si="0"/>
        <v>1590</v>
      </c>
      <c r="E13" s="7"/>
      <c r="F13" s="7">
        <f t="shared" si="1"/>
        <v>333.9</v>
      </c>
      <c r="G13" s="7">
        <v>1100</v>
      </c>
      <c r="H13" s="7">
        <f t="shared" si="2"/>
        <v>1433.9</v>
      </c>
      <c r="I13" s="18"/>
      <c r="J13" s="21"/>
      <c r="L13" s="7"/>
      <c r="M13" s="7"/>
      <c r="N13" s="7"/>
    </row>
    <row r="14" spans="1:14" ht="14.4" customHeight="1">
      <c r="A14" s="7" t="s">
        <v>16</v>
      </c>
      <c r="B14" s="7">
        <v>53800</v>
      </c>
      <c r="C14" s="7">
        <v>54790</v>
      </c>
      <c r="D14" s="7">
        <f t="shared" si="0"/>
        <v>990</v>
      </c>
      <c r="E14" s="7"/>
      <c r="F14" s="7">
        <f t="shared" si="1"/>
        <v>207.9</v>
      </c>
      <c r="G14" s="7">
        <v>1100</v>
      </c>
      <c r="H14" s="7">
        <f t="shared" si="2"/>
        <v>1307.9000000000001</v>
      </c>
      <c r="I14" s="18"/>
      <c r="J14" s="21"/>
      <c r="L14" s="7"/>
      <c r="M14" s="7"/>
      <c r="N14" s="7"/>
    </row>
    <row r="15" spans="1:14" ht="14.4" customHeight="1">
      <c r="A15" s="9" t="s">
        <v>17</v>
      </c>
      <c r="B15" s="9">
        <v>92620</v>
      </c>
      <c r="C15" s="9">
        <v>92620</v>
      </c>
      <c r="D15" s="7">
        <f t="shared" si="0"/>
        <v>0</v>
      </c>
      <c r="E15" s="9"/>
      <c r="F15" s="7">
        <f t="shared" si="1"/>
        <v>0</v>
      </c>
      <c r="G15" s="9">
        <v>1100</v>
      </c>
      <c r="H15" s="9">
        <f t="shared" si="2"/>
        <v>1100</v>
      </c>
      <c r="I15" s="18"/>
      <c r="J15" s="21" t="s">
        <v>65</v>
      </c>
      <c r="L15" s="7"/>
      <c r="M15" s="7"/>
      <c r="N15" s="9"/>
    </row>
    <row r="16" spans="1:14" ht="14.4" customHeight="1">
      <c r="A16" s="7" t="s">
        <v>18</v>
      </c>
      <c r="B16" s="7">
        <v>81400</v>
      </c>
      <c r="C16" s="7">
        <v>82160</v>
      </c>
      <c r="D16" s="7">
        <f t="shared" si="0"/>
        <v>760</v>
      </c>
      <c r="E16" s="7"/>
      <c r="F16" s="7">
        <f t="shared" si="1"/>
        <v>159.6</v>
      </c>
      <c r="G16" s="7">
        <v>1100</v>
      </c>
      <c r="H16" s="7">
        <f t="shared" si="2"/>
        <v>1259.5999999999999</v>
      </c>
      <c r="I16" s="18"/>
      <c r="J16" s="21"/>
      <c r="L16" s="7"/>
      <c r="M16" s="7"/>
      <c r="N16" s="7"/>
    </row>
    <row r="17" spans="1:14" ht="14.4" customHeight="1">
      <c r="A17" s="7" t="s">
        <v>19</v>
      </c>
      <c r="B17" s="7">
        <v>42200</v>
      </c>
      <c r="C17" s="7">
        <v>42950</v>
      </c>
      <c r="D17" s="7">
        <f t="shared" si="0"/>
        <v>750</v>
      </c>
      <c r="E17" s="7"/>
      <c r="F17" s="7">
        <f t="shared" si="1"/>
        <v>157.5</v>
      </c>
      <c r="G17" s="7">
        <v>1100</v>
      </c>
      <c r="H17" s="7">
        <f t="shared" si="2"/>
        <v>1257.5</v>
      </c>
      <c r="I17" s="18"/>
      <c r="J17" s="21"/>
      <c r="L17" s="7"/>
      <c r="M17" s="7"/>
      <c r="N17" s="7"/>
    </row>
    <row r="18" spans="1:14" ht="14.4" customHeight="1">
      <c r="A18" s="7" t="s">
        <v>20</v>
      </c>
      <c r="B18" s="7">
        <v>8800</v>
      </c>
      <c r="C18" s="7">
        <v>8800</v>
      </c>
      <c r="D18" s="7">
        <f t="shared" si="0"/>
        <v>0</v>
      </c>
      <c r="E18" s="7"/>
      <c r="F18" s="7">
        <f t="shared" si="1"/>
        <v>0</v>
      </c>
      <c r="G18" s="7">
        <v>1100</v>
      </c>
      <c r="H18" s="7">
        <f>SUM(F18+G18)+4460</f>
        <v>5560</v>
      </c>
      <c r="I18" s="18" t="s">
        <v>53</v>
      </c>
      <c r="J18" s="21"/>
      <c r="L18" s="7"/>
      <c r="M18" s="7"/>
      <c r="N18" s="7"/>
    </row>
    <row r="19" spans="1:14" ht="14.4" customHeight="1">
      <c r="A19" s="7" t="s">
        <v>21</v>
      </c>
      <c r="B19" s="7">
        <v>13100</v>
      </c>
      <c r="C19" s="7">
        <v>13790</v>
      </c>
      <c r="D19" s="7">
        <f t="shared" si="0"/>
        <v>690</v>
      </c>
      <c r="E19" s="7"/>
      <c r="F19" s="7">
        <f t="shared" si="1"/>
        <v>144.9</v>
      </c>
      <c r="G19" s="7">
        <v>1100</v>
      </c>
      <c r="H19" s="7">
        <f t="shared" si="2"/>
        <v>1244.9000000000001</v>
      </c>
      <c r="I19" s="18"/>
      <c r="J19" s="21"/>
      <c r="L19" s="7"/>
      <c r="M19" s="7"/>
      <c r="N19" s="7"/>
    </row>
    <row r="20" spans="1:14" ht="14.4" customHeight="1">
      <c r="A20" s="7" t="s">
        <v>22</v>
      </c>
      <c r="B20" s="7">
        <v>25100</v>
      </c>
      <c r="C20" s="7">
        <v>26200</v>
      </c>
      <c r="D20" s="7">
        <f t="shared" si="0"/>
        <v>1100</v>
      </c>
      <c r="E20" s="7"/>
      <c r="F20" s="7">
        <f t="shared" si="1"/>
        <v>231</v>
      </c>
      <c r="G20" s="7">
        <v>1100</v>
      </c>
      <c r="H20" s="7">
        <f t="shared" si="2"/>
        <v>1331</v>
      </c>
      <c r="I20" s="18"/>
      <c r="J20" s="21"/>
      <c r="L20" s="7"/>
      <c r="M20" s="7"/>
      <c r="N20" s="7"/>
    </row>
    <row r="21" spans="1:14" ht="14.4" customHeight="1">
      <c r="A21" s="7" t="s">
        <v>23</v>
      </c>
      <c r="B21" s="7">
        <v>379000</v>
      </c>
      <c r="C21" s="7">
        <v>379200</v>
      </c>
      <c r="D21" s="7">
        <f t="shared" si="0"/>
        <v>200</v>
      </c>
      <c r="E21" s="7"/>
      <c r="F21" s="7">
        <f t="shared" si="1"/>
        <v>42</v>
      </c>
      <c r="G21" s="7">
        <v>1100</v>
      </c>
      <c r="H21" s="7">
        <f t="shared" si="2"/>
        <v>1142</v>
      </c>
      <c r="I21" s="18"/>
      <c r="J21" s="21"/>
      <c r="L21" s="7"/>
      <c r="M21" s="7"/>
      <c r="N21" s="7"/>
    </row>
    <row r="22" spans="1:14" ht="14.4" customHeight="1">
      <c r="A22" s="8" t="s">
        <v>24</v>
      </c>
      <c r="B22" s="8">
        <v>290800</v>
      </c>
      <c r="C22" s="8">
        <v>290800</v>
      </c>
      <c r="D22" s="7">
        <f t="shared" si="0"/>
        <v>0</v>
      </c>
      <c r="E22" s="8"/>
      <c r="F22" s="7">
        <f t="shared" si="1"/>
        <v>0</v>
      </c>
      <c r="G22" s="8">
        <v>1100</v>
      </c>
      <c r="H22" s="8">
        <f t="shared" si="2"/>
        <v>1100</v>
      </c>
      <c r="I22" s="20"/>
      <c r="J22" s="21" t="s">
        <v>64</v>
      </c>
      <c r="L22" s="7"/>
      <c r="M22" s="7"/>
      <c r="N22" s="8"/>
    </row>
    <row r="23" spans="1:14" ht="14.4" customHeight="1">
      <c r="A23" s="7" t="s">
        <v>25</v>
      </c>
      <c r="B23" s="7">
        <v>45500</v>
      </c>
      <c r="C23" s="7">
        <v>46300</v>
      </c>
      <c r="D23" s="7">
        <f t="shared" si="0"/>
        <v>800</v>
      </c>
      <c r="E23" s="7"/>
      <c r="F23" s="7">
        <f t="shared" si="1"/>
        <v>168</v>
      </c>
      <c r="G23" s="7">
        <v>1100</v>
      </c>
      <c r="H23" s="7">
        <f t="shared" si="2"/>
        <v>1268</v>
      </c>
      <c r="I23" s="21"/>
      <c r="J23" s="21"/>
      <c r="L23" s="7"/>
      <c r="M23" s="7"/>
      <c r="N23" s="7"/>
    </row>
    <row r="24" spans="1:14" ht="14.4" customHeight="1">
      <c r="A24" s="7" t="s">
        <v>26</v>
      </c>
      <c r="B24" s="7">
        <v>110100</v>
      </c>
      <c r="C24" s="7">
        <v>111900</v>
      </c>
      <c r="D24" s="7">
        <f t="shared" si="0"/>
        <v>1800</v>
      </c>
      <c r="E24" s="7"/>
      <c r="F24" s="7">
        <f t="shared" si="1"/>
        <v>378</v>
      </c>
      <c r="G24" s="7">
        <v>1100</v>
      </c>
      <c r="H24" s="7">
        <f t="shared" si="2"/>
        <v>1478</v>
      </c>
      <c r="I24" s="21"/>
      <c r="J24" s="21"/>
      <c r="L24" s="7"/>
      <c r="M24" s="7"/>
      <c r="N24" s="7"/>
    </row>
    <row r="25" spans="1:14" ht="14.4" customHeight="1">
      <c r="A25" s="7" t="s">
        <v>27</v>
      </c>
      <c r="B25" s="7">
        <v>63500</v>
      </c>
      <c r="C25" s="7">
        <v>64870</v>
      </c>
      <c r="D25" s="7">
        <f t="shared" si="0"/>
        <v>1370</v>
      </c>
      <c r="E25" s="7"/>
      <c r="F25" s="7">
        <f t="shared" si="1"/>
        <v>287.7</v>
      </c>
      <c r="G25" s="7">
        <v>1100</v>
      </c>
      <c r="H25" s="7">
        <f t="shared" si="2"/>
        <v>1387.7</v>
      </c>
      <c r="I25" s="21"/>
      <c r="J25" s="21"/>
      <c r="L25" s="7"/>
      <c r="M25" s="7"/>
      <c r="N25" s="7"/>
    </row>
    <row r="26" spans="1:14" ht="14.4" customHeight="1">
      <c r="A26" s="7" t="s">
        <v>28</v>
      </c>
      <c r="B26" s="7">
        <v>58900</v>
      </c>
      <c r="C26" s="7">
        <v>59450</v>
      </c>
      <c r="D26" s="7">
        <f t="shared" si="0"/>
        <v>550</v>
      </c>
      <c r="E26" s="7"/>
      <c r="F26" s="7">
        <f t="shared" si="1"/>
        <v>115.5</v>
      </c>
      <c r="G26" s="7">
        <v>1100</v>
      </c>
      <c r="H26" s="7">
        <f t="shared" si="2"/>
        <v>1215.5</v>
      </c>
      <c r="I26" s="21"/>
      <c r="J26" s="21"/>
      <c r="L26" s="7"/>
      <c r="M26" s="7"/>
      <c r="N26" s="7"/>
    </row>
    <row r="27" spans="1:14" ht="14.4" customHeight="1">
      <c r="A27" s="7" t="s">
        <v>29</v>
      </c>
      <c r="B27" s="7">
        <v>374400</v>
      </c>
      <c r="C27" s="7">
        <v>376500</v>
      </c>
      <c r="D27" s="7">
        <f t="shared" si="0"/>
        <v>2100</v>
      </c>
      <c r="E27" s="7"/>
      <c r="F27" s="7">
        <f t="shared" si="1"/>
        <v>441</v>
      </c>
      <c r="G27" s="7">
        <v>1100</v>
      </c>
      <c r="H27" s="7">
        <f t="shared" si="2"/>
        <v>1541</v>
      </c>
      <c r="I27" s="21"/>
      <c r="J27" s="21"/>
      <c r="L27" s="7"/>
      <c r="M27" s="7"/>
      <c r="N27" s="7"/>
    </row>
    <row r="28" spans="1:14" ht="14.4" customHeight="1">
      <c r="A28" s="7" t="s">
        <v>30</v>
      </c>
      <c r="B28" s="7">
        <v>200200</v>
      </c>
      <c r="C28" s="7">
        <v>202190</v>
      </c>
      <c r="D28" s="7">
        <f t="shared" si="0"/>
        <v>1990</v>
      </c>
      <c r="E28" s="7"/>
      <c r="F28" s="7">
        <f t="shared" si="1"/>
        <v>417.9</v>
      </c>
      <c r="G28" s="7">
        <v>1100</v>
      </c>
      <c r="H28" s="7">
        <f t="shared" si="2"/>
        <v>1517.9</v>
      </c>
      <c r="I28" s="21"/>
      <c r="J28" s="21"/>
      <c r="L28" s="7"/>
      <c r="M28" s="7"/>
      <c r="N28" s="7"/>
    </row>
    <row r="29" spans="1:14" ht="14.4" customHeight="1">
      <c r="A29" s="7" t="s">
        <v>31</v>
      </c>
      <c r="B29" s="7">
        <v>168500</v>
      </c>
      <c r="C29" s="7">
        <v>168500</v>
      </c>
      <c r="D29" s="7">
        <f t="shared" si="0"/>
        <v>0</v>
      </c>
      <c r="E29" s="7" t="s">
        <v>45</v>
      </c>
      <c r="F29" s="7">
        <f t="shared" si="1"/>
        <v>0</v>
      </c>
      <c r="G29" s="7">
        <v>1100</v>
      </c>
      <c r="H29" s="7">
        <f t="shared" si="2"/>
        <v>1100</v>
      </c>
      <c r="I29" s="21"/>
      <c r="J29" s="21"/>
      <c r="L29" s="7"/>
      <c r="M29" s="7"/>
      <c r="N29" s="7"/>
    </row>
    <row r="30" spans="1:14" ht="14.4" customHeight="1">
      <c r="A30" s="7" t="s">
        <v>32</v>
      </c>
      <c r="B30" s="7">
        <v>309100</v>
      </c>
      <c r="C30" s="7">
        <v>310100</v>
      </c>
      <c r="D30" s="7">
        <f t="shared" si="0"/>
        <v>1000</v>
      </c>
      <c r="E30" s="7"/>
      <c r="F30" s="7">
        <f t="shared" si="1"/>
        <v>210</v>
      </c>
      <c r="G30" s="7">
        <v>1100</v>
      </c>
      <c r="H30" s="7">
        <f t="shared" si="2"/>
        <v>1310</v>
      </c>
      <c r="I30" s="21"/>
      <c r="J30" s="7"/>
      <c r="L30" s="7"/>
      <c r="M30" s="7"/>
      <c r="N30" s="7"/>
    </row>
    <row r="31" spans="1:14" ht="14.4" customHeight="1">
      <c r="A31" s="7" t="s">
        <v>33</v>
      </c>
      <c r="B31" s="7">
        <v>356500</v>
      </c>
      <c r="C31" s="7">
        <v>357500</v>
      </c>
      <c r="D31" s="7">
        <f t="shared" si="0"/>
        <v>1000</v>
      </c>
      <c r="E31" s="7"/>
      <c r="F31" s="7">
        <f t="shared" si="1"/>
        <v>210</v>
      </c>
      <c r="G31" s="7">
        <v>1100</v>
      </c>
      <c r="H31" s="7">
        <f t="shared" si="2"/>
        <v>1310</v>
      </c>
      <c r="I31" s="21"/>
      <c r="J31" s="7"/>
      <c r="L31" s="7"/>
      <c r="M31" s="7"/>
      <c r="N31" s="7"/>
    </row>
    <row r="32" spans="1:14" ht="14.4" customHeight="1">
      <c r="A32" s="7" t="s">
        <v>34</v>
      </c>
      <c r="B32" s="7">
        <v>31400</v>
      </c>
      <c r="C32" s="7">
        <v>31640</v>
      </c>
      <c r="D32" s="7">
        <f t="shared" si="0"/>
        <v>240</v>
      </c>
      <c r="E32" s="7"/>
      <c r="F32" s="7">
        <f t="shared" si="1"/>
        <v>50.4</v>
      </c>
      <c r="G32" s="7">
        <v>1100</v>
      </c>
      <c r="H32" s="7">
        <f t="shared" si="2"/>
        <v>1150.4000000000001</v>
      </c>
      <c r="I32" s="21"/>
      <c r="J32" s="7"/>
      <c r="L32" s="7"/>
      <c r="M32" s="7"/>
      <c r="N32" s="7"/>
    </row>
    <row r="33" spans="1:14" ht="14.4" customHeight="1">
      <c r="A33" s="7" t="s">
        <v>35</v>
      </c>
      <c r="B33" s="7">
        <v>195900</v>
      </c>
      <c r="C33" s="7">
        <v>197880</v>
      </c>
      <c r="D33" s="7">
        <f t="shared" si="0"/>
        <v>1980</v>
      </c>
      <c r="E33" s="7"/>
      <c r="F33" s="7">
        <f t="shared" si="1"/>
        <v>415.8</v>
      </c>
      <c r="G33" s="7">
        <v>1100</v>
      </c>
      <c r="H33" s="7">
        <f t="shared" si="2"/>
        <v>1515.8</v>
      </c>
      <c r="I33" s="21"/>
      <c r="J33" s="7"/>
      <c r="L33" s="7"/>
      <c r="M33" s="7"/>
      <c r="N33" s="7"/>
    </row>
    <row r="34" spans="1:14" ht="14.4" customHeight="1">
      <c r="A34" s="8" t="s">
        <v>43</v>
      </c>
      <c r="B34" s="8">
        <v>29400</v>
      </c>
      <c r="C34" s="8">
        <v>30810</v>
      </c>
      <c r="D34" s="8">
        <f>C34-B34</f>
        <v>1410</v>
      </c>
      <c r="E34" s="8"/>
      <c r="F34" s="8">
        <f t="shared" ref="F34" si="3">(0.25*D34)</f>
        <v>352.5</v>
      </c>
      <c r="G34" s="8">
        <v>1100</v>
      </c>
      <c r="H34" s="8">
        <f t="shared" si="2"/>
        <v>1452.5</v>
      </c>
      <c r="I34" s="20"/>
      <c r="J34" s="8"/>
      <c r="L34" s="7"/>
      <c r="M34" s="7"/>
      <c r="N34" s="7"/>
    </row>
    <row r="35" spans="1:14" ht="14.4" customHeight="1"/>
    <row r="36" spans="1:14" ht="14.4" customHeight="1"/>
    <row r="37" spans="1:14" ht="14.4" customHeigh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Collection_Report</vt:lpstr>
      <vt:lpstr>Lorry exp</vt:lpstr>
      <vt:lpstr>Maintenance_expense</vt:lpstr>
      <vt:lpstr>Maintenace_billing</vt:lpstr>
      <vt:lpstr>Lorry_amount_givento_Secretary</vt:lpstr>
      <vt:lpstr>EB_usuage</vt:lpstr>
      <vt:lpstr>Rough sheet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Pathmanaban Govindhan</dc:creator>
  <cp:lastModifiedBy>Pathmanaban Govindhan</cp:lastModifiedBy>
  <cp:lastPrinted>2019-07-07T10:39:09Z</cp:lastPrinted>
  <dcterms:created xsi:type="dcterms:W3CDTF">2019-06-12T05:01:06Z</dcterms:created>
  <dcterms:modified xsi:type="dcterms:W3CDTF">2019-07-31T07:21:59Z</dcterms:modified>
</cp:coreProperties>
</file>