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308" sheetId="1" r:id="rId4"/>
  </sheets>
  <externalReferences>
    <externalReference r:id="rId5"/>
  </externalReferences>
  <definedNames/>
  <calcPr/>
</workbook>
</file>

<file path=xl/sharedStrings.xml><?xml version="1.0" encoding="utf-8"?>
<sst xmlns="http://schemas.openxmlformats.org/spreadsheetml/2006/main" count="63" uniqueCount="60">
  <si>
    <t>Flat No</t>
  </si>
  <si>
    <t>Name</t>
  </si>
  <si>
    <t>Bkd on</t>
  </si>
  <si>
    <t>Input Tax Credit Loss Set Off against output GST (difference)</t>
  </si>
  <si>
    <t>Funding</t>
  </si>
  <si>
    <t>Land Area</t>
  </si>
  <si>
    <t>Land &amp; Dev Rate Per Sq.ft</t>
  </si>
  <si>
    <t>Construction Area</t>
  </si>
  <si>
    <t>Construction Rate Per Sq.ft</t>
  </si>
  <si>
    <t>Premium Location Charges / Sq.ft</t>
  </si>
  <si>
    <t>Basic Amount</t>
  </si>
  <si>
    <t>Amen / EB / Water / Maintanance</t>
  </si>
  <si>
    <t xml:space="preserve"> Corpus
 Fund</t>
  </si>
  <si>
    <t>Infra</t>
  </si>
  <si>
    <t>Business Discount</t>
  </si>
  <si>
    <t>OPP discount</t>
  </si>
  <si>
    <t>Net Total</t>
  </si>
  <si>
    <t>Ser. Tax</t>
  </si>
  <si>
    <t>Registration</t>
  </si>
  <si>
    <t>Gross Total</t>
  </si>
  <si>
    <t>A308</t>
  </si>
  <si>
    <t>Pathmanaban G</t>
  </si>
  <si>
    <t>Launch Date</t>
  </si>
  <si>
    <t>Stages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</si>
  <si>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</si>
  <si>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</si>
  <si>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</si>
  <si>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</si>
  <si>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</si>
  <si>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</si>
  <si>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</si>
  <si>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</si>
  <si>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</si>
  <si>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 xml:space="preserve">Modification </t>
  </si>
  <si>
    <t>Other Charges if Any</t>
  </si>
  <si>
    <t>Total</t>
  </si>
  <si>
    <t>Advance</t>
  </si>
  <si>
    <t>40% Payment</t>
  </si>
  <si>
    <t>Foundation</t>
  </si>
  <si>
    <t>1st Floor Roof</t>
  </si>
  <si>
    <t>2nd Floor Roof</t>
  </si>
  <si>
    <t>3rd Floor Roof</t>
  </si>
  <si>
    <t>4th Floor Roof</t>
  </si>
  <si>
    <t>Brick work</t>
  </si>
  <si>
    <t>Handing over &amp; Corpus Fund</t>
  </si>
  <si>
    <t>Amount due</t>
  </si>
  <si>
    <t>Ser. Tax %</t>
  </si>
  <si>
    <t>Gross amount</t>
  </si>
  <si>
    <t>Completion date</t>
  </si>
  <si>
    <t>No of days allowed</t>
  </si>
  <si>
    <t>Due date</t>
  </si>
  <si>
    <t xml:space="preserve">Colln Date </t>
  </si>
  <si>
    <t>Cheque Details</t>
  </si>
  <si>
    <t>Amt</t>
  </si>
  <si>
    <t>ICICI/326782</t>
  </si>
  <si>
    <t>RTGS/34110005</t>
  </si>
  <si>
    <t>RTGS/001677757467</t>
  </si>
  <si>
    <t>BIL/INFT/001673470918</t>
  </si>
  <si>
    <t>Balance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</si>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</sst>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d/mm/yy"/>
    <numFmt numFmtId="166" formatCode="_(* #,##0_);_(* \(#,##0\);_(* &quot;-&quot;??_);_(@_)"/>
    <numFmt numFmtId="167" formatCode="0.0%"/>
    <numFmt numFmtId="168" formatCode="0.000%"/>
    <numFmt numFmtId="169" formatCode="_(* #,##0.00_);_(* \(#,##0.00\);_(* &quot;-&quot;??_);_(@_)"/>
    <numFmt numFmtId="170" formatCode="[=0]&quot;&quot;;####.00"/>
  </numFmts>
  <fonts count="6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b/>
      <sz val="12.0"/>
      <color rgb="FFFF0000"/>
      <name val="Calibri"/>
    </font>
    <font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2" xfId="0" applyAlignment="1" applyBorder="1" applyFont="1" applyNumberFormat="1">
      <alignment horizontal="center" shrinkToFit="0" wrapText="1"/>
    </xf>
    <xf borderId="2" fillId="2" fontId="1" numFmtId="0" xfId="0" applyBorder="1" applyFont="1"/>
    <xf borderId="1" fillId="0" fontId="0" numFmtId="0" xfId="0" applyBorder="1" applyFont="1"/>
    <xf borderId="3" fillId="3" fontId="1" numFmtId="1" xfId="0" applyBorder="1" applyFill="1" applyFont="1" applyNumberFormat="1"/>
    <xf borderId="1" fillId="3" fontId="1" numFmtId="164" xfId="0" applyAlignment="1" applyBorder="1" applyFont="1" applyNumberFormat="1">
      <alignment horizontal="center" vertical="center"/>
    </xf>
    <xf borderId="1" fillId="3" fontId="1" numFmtId="165" xfId="0" applyAlignment="1" applyBorder="1" applyFont="1" applyNumberFormat="1">
      <alignment horizontal="center" vertical="center"/>
    </xf>
    <xf borderId="1" fillId="3" fontId="1" numFmtId="1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3" fontId="1" numFmtId="166" xfId="0" applyAlignment="1" applyBorder="1" applyFont="1" applyNumberForma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1" fillId="3" fontId="1" numFmtId="0" xfId="0" applyBorder="1" applyFont="1"/>
    <xf borderId="1" fillId="3" fontId="1" numFmtId="166" xfId="0" applyBorder="1" applyFont="1" applyNumberFormat="1"/>
    <xf borderId="0" fillId="0" fontId="2" numFmtId="0" xfId="0" applyFont="1"/>
    <xf borderId="0" fillId="0" fontId="0" numFmtId="14" xfId="0" applyFont="1" applyNumberFormat="1"/>
    <xf borderId="0" fillId="0" fontId="0" numFmtId="2" xfId="0" applyFont="1" applyNumberFormat="1"/>
    <xf borderId="0" fillId="0" fontId="0" numFmtId="166" xfId="0" applyFont="1" applyNumberFormat="1"/>
    <xf borderId="1" fillId="4" fontId="0" numFmtId="0" xfId="0" applyBorder="1" applyFill="1" applyFont="1"/>
    <xf borderId="4" fillId="0" fontId="0" numFmtId="0" xfId="0" applyBorder="1" applyFont="1"/>
    <xf borderId="5" fillId="4" fontId="1" numFmtId="0" xfId="0" applyBorder="1" applyFont="1"/>
    <xf borderId="5" fillId="4" fontId="1" numFmtId="14" xfId="0" applyBorder="1" applyFont="1" applyNumberFormat="1"/>
    <xf borderId="0" fillId="0" fontId="0" numFmtId="1" xfId="0" applyFont="1" applyNumberFormat="1"/>
    <xf borderId="1" fillId="2" fontId="1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6" fillId="0" fontId="3" numFmtId="9" xfId="0" applyAlignment="1" applyBorder="1" applyFont="1" applyNumberFormat="1">
      <alignment horizontal="center"/>
    </xf>
    <xf borderId="1" fillId="0" fontId="3" numFmtId="9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 vertical="center"/>
    </xf>
    <xf borderId="1" fillId="0" fontId="1" numFmtId="0" xfId="0" applyBorder="1" applyFont="1"/>
    <xf borderId="1" fillId="0" fontId="0" numFmtId="166" xfId="0" applyBorder="1" applyFont="1" applyNumberFormat="1"/>
    <xf borderId="7" fillId="0" fontId="1" numFmtId="0" xfId="0" applyBorder="1" applyFont="1"/>
    <xf borderId="7" fillId="0" fontId="0" numFmtId="168" xfId="0" applyBorder="1" applyFont="1" applyNumberFormat="1"/>
    <xf borderId="7" fillId="0" fontId="0" numFmtId="166" xfId="0" applyBorder="1" applyFont="1" applyNumberFormat="1"/>
    <xf borderId="7" fillId="0" fontId="4" numFmtId="166" xfId="0" applyBorder="1" applyFont="1" applyNumberFormat="1"/>
    <xf borderId="1" fillId="0" fontId="1" numFmtId="166" xfId="0" applyBorder="1" applyFont="1" applyNumberFormat="1"/>
    <xf borderId="7" fillId="0" fontId="1" numFmtId="165" xfId="0" applyBorder="1" applyFont="1" applyNumberFormat="1"/>
    <xf borderId="7" fillId="0" fontId="1" numFmtId="15" xfId="0" applyBorder="1" applyFont="1" applyNumberFormat="1"/>
    <xf borderId="8" fillId="0" fontId="0" numFmtId="2" xfId="0" applyBorder="1" applyFont="1" applyNumberFormat="1"/>
    <xf borderId="7" fillId="0" fontId="1" numFmtId="1" xfId="0" applyAlignment="1" applyBorder="1" applyFont="1" applyNumberFormat="1">
      <alignment horizontal="center" vertical="center"/>
    </xf>
    <xf borderId="7" fillId="0" fontId="0" numFmtId="2" xfId="0" applyAlignment="1" applyBorder="1" applyFont="1" applyNumberFormat="1">
      <alignment horizontal="center" vertical="center"/>
    </xf>
    <xf borderId="7" fillId="0" fontId="0" numFmtId="2" xfId="0" applyBorder="1" applyFont="1" applyNumberFormat="1"/>
    <xf borderId="1" fillId="2" fontId="1" numFmtId="0" xfId="0" applyAlignment="1" applyBorder="1" applyFont="1">
      <alignment horizontal="center"/>
    </xf>
    <xf borderId="1" fillId="0" fontId="1" numFmtId="2" xfId="0" applyBorder="1" applyFont="1" applyNumberFormat="1"/>
    <xf borderId="0" fillId="0" fontId="0" numFmtId="9" xfId="0" applyFont="1" applyNumberFormat="1"/>
    <xf borderId="0" fillId="0" fontId="0" numFmtId="10" xfId="0" applyFont="1" applyNumberFormat="1"/>
    <xf borderId="9" fillId="3" fontId="0" numFmtId="15" xfId="0" applyBorder="1" applyFont="1" applyNumberFormat="1"/>
    <xf borderId="10" fillId="3" fontId="0" numFmtId="0" xfId="0" applyBorder="1" applyFont="1"/>
    <xf borderId="10" fillId="3" fontId="0" numFmtId="169" xfId="0" applyBorder="1" applyFont="1" applyNumberFormat="1"/>
    <xf borderId="9" fillId="3" fontId="0" numFmtId="170" xfId="0" applyBorder="1" applyFont="1" applyNumberFormat="1"/>
    <xf borderId="9" fillId="3" fontId="0" numFmtId="169" xfId="0" applyBorder="1" applyFont="1" applyNumberFormat="1"/>
    <xf borderId="0" fillId="0" fontId="0" numFmtId="165" xfId="0" applyFont="1" applyNumberFormat="1"/>
    <xf borderId="10" fillId="3" fontId="0" numFmtId="165" xfId="0" applyBorder="1" applyFont="1" applyNumberFormat="1"/>
    <xf quotePrefix="1" borderId="10" fillId="3" fontId="0" numFmtId="0" xfId="0" applyBorder="1" applyFont="1"/>
    <xf borderId="10" fillId="3" fontId="0" numFmtId="170" xfId="0" applyBorder="1" applyFont="1" applyNumberFormat="1"/>
    <xf borderId="10" fillId="3" fontId="0" numFmtId="2" xfId="0" applyBorder="1" applyFont="1" applyNumberFormat="1"/>
    <xf borderId="3" fillId="3" fontId="0" numFmtId="165" xfId="0" applyBorder="1" applyFont="1" applyNumberFormat="1"/>
    <xf borderId="3" fillId="3" fontId="0" numFmtId="0" xfId="0" applyBorder="1" applyFont="1"/>
    <xf borderId="3" fillId="3" fontId="0" numFmtId="170" xfId="0" applyBorder="1" applyFont="1" applyNumberFormat="1"/>
    <xf borderId="3" fillId="3" fontId="0" numFmtId="169" xfId="0" applyBorder="1" applyFont="1" applyNumberFormat="1"/>
    <xf borderId="3" fillId="5" fontId="1" numFmtId="165" xfId="0" applyBorder="1" applyFill="1" applyFont="1" applyNumberFormat="1"/>
    <xf borderId="3" fillId="5" fontId="1" numFmtId="0" xfId="0" applyBorder="1" applyFont="1"/>
    <xf borderId="3" fillId="5" fontId="1" numFmtId="169" xfId="0" applyBorder="1" applyFont="1" applyNumberFormat="1"/>
    <xf borderId="3" fillId="5" fontId="1" numFmtId="166" xfId="0" applyBorder="1" applyFont="1" applyNumberFormat="1"/>
    <xf borderId="11" fillId="0" fontId="1" numFmtId="0" xfId="0" applyBorder="1" applyFont="1"/>
    <xf borderId="0" fillId="0" fontId="1" numFmtId="0" xfId="0" applyFont="1"/>
    <xf borderId="0" fillId="0" fontId="1" numFmtId="166" xfId="0" applyFont="1" applyNumberFormat="1"/>
    <xf borderId="1" fillId="5" fontId="1" numFmtId="0" xfId="0" applyBorder="1" applyFont="1"/>
    <xf borderId="1" fillId="5" fontId="1" numFmtId="166" xfId="0" applyBorder="1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72.25.50.21\misserver\MIS%20&amp;%20REPORTS\HARI\CUSTOMER%20DATA%20BASE\Fern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externalBook r:id="rId1">
    <sheetNames>
      <sheetName val="CASH FLOW projection"/>
      <sheetName val="Ageing"/>
      <sheetName val="Sheet1"/>
      <sheetName val="Agreement"/>
      <sheetName val="CRM Incentive Working"/>
      <sheetName val="COLLECTION"/>
      <sheetName val="MAIN"/>
      <sheetName val="Stage Date"/>
      <sheetName val="A101"/>
      <sheetName val="A102"/>
      <sheetName val="A103"/>
      <sheetName val="A104"/>
      <sheetName val="A105"/>
      <sheetName val="A106"/>
      <sheetName val="A107"/>
      <sheetName val="A108"/>
      <sheetName val="A109"/>
      <sheetName val="A110"/>
      <sheetName val="A111"/>
      <sheetName val="A112"/>
      <sheetName val="B101"/>
      <sheetName val="B102"/>
      <sheetName val="B103"/>
      <sheetName val="B104"/>
      <sheetName val="B105"/>
      <sheetName val="B106"/>
      <sheetName val="C101"/>
      <sheetName val="C102"/>
      <sheetName val="C103"/>
      <sheetName val="C104"/>
      <sheetName val="C105"/>
      <sheetName val="C106"/>
      <sheetName val="D101"/>
      <sheetName val="D102"/>
      <sheetName val="D103"/>
      <sheetName val="D104"/>
      <sheetName val="D105"/>
      <sheetName val="D106"/>
      <sheetName val="D107"/>
      <sheetName val="D108"/>
      <sheetName val="D109"/>
      <sheetName val="D110"/>
      <sheetName val="D111"/>
      <sheetName val="D112"/>
      <sheetName val="E101"/>
      <sheetName val="E102"/>
      <sheetName val="E103"/>
      <sheetName val="E104"/>
      <sheetName val="E105"/>
      <sheetName val="E106"/>
      <sheetName val="E107"/>
      <sheetName val="E108"/>
      <sheetName val="E109"/>
      <sheetName val="E110"/>
      <sheetName val="E111"/>
      <sheetName val="E112"/>
      <sheetName val="F101"/>
      <sheetName val="F102"/>
      <sheetName val="F103"/>
      <sheetName val="F104"/>
      <sheetName val="F105"/>
      <sheetName val="F106"/>
      <sheetName val="F107"/>
      <sheetName val="F108"/>
      <sheetName val="F109"/>
      <sheetName val="F110"/>
      <sheetName val="G101"/>
      <sheetName val="G102"/>
      <sheetName val="G103"/>
      <sheetName val="G104"/>
      <sheetName val="G105"/>
      <sheetName val="G106"/>
      <sheetName val="G107"/>
      <sheetName val="G108"/>
      <sheetName val="G109"/>
      <sheetName val="G110"/>
      <sheetName val="G111"/>
      <sheetName val="G112"/>
      <sheetName val="G113"/>
      <sheetName val="G114"/>
      <sheetName val="A201"/>
      <sheetName val="A202"/>
      <sheetName val="A203"/>
      <sheetName val="A204"/>
      <sheetName val="A205"/>
      <sheetName val="A206"/>
      <sheetName val="A207"/>
      <sheetName val="A208"/>
      <sheetName val="A209"/>
      <sheetName val="A210"/>
      <sheetName val="A211"/>
      <sheetName val="A212"/>
      <sheetName val="B201"/>
      <sheetName val="B202"/>
      <sheetName val="B203"/>
      <sheetName val="B204"/>
      <sheetName val="B205"/>
      <sheetName val="B206"/>
      <sheetName val="C201"/>
      <sheetName val="C202"/>
      <sheetName val="C203"/>
      <sheetName val="C204"/>
      <sheetName val="C205"/>
      <sheetName val="C206"/>
      <sheetName val="D201"/>
      <sheetName val="D202"/>
      <sheetName val="D203"/>
      <sheetName val="D204"/>
      <sheetName val="D205"/>
      <sheetName val="D206"/>
      <sheetName val="D207"/>
      <sheetName val="D208"/>
      <sheetName val="D209"/>
      <sheetName val="D210"/>
      <sheetName val="D211"/>
      <sheetName val="D212"/>
      <sheetName val="E201"/>
      <sheetName val="E202"/>
      <sheetName val="E203"/>
      <sheetName val="E204"/>
      <sheetName val="E205"/>
      <sheetName val="E206"/>
      <sheetName val="E207"/>
      <sheetName val="E208"/>
      <sheetName val="E209"/>
      <sheetName val="E210"/>
      <sheetName val="E211"/>
      <sheetName val="E212"/>
      <sheetName val="F201"/>
      <sheetName val="F202"/>
      <sheetName val="F203"/>
      <sheetName val="F204"/>
      <sheetName val="F205"/>
      <sheetName val="F206"/>
      <sheetName val="F207"/>
      <sheetName val="F208"/>
      <sheetName val="F209"/>
      <sheetName val="F210"/>
      <sheetName val="G201"/>
      <sheetName val="G202"/>
      <sheetName val="G203"/>
      <sheetName val="G204"/>
      <sheetName val="G205"/>
      <sheetName val="G206"/>
      <sheetName val="G207"/>
      <sheetName val="G208"/>
      <sheetName val="G209"/>
      <sheetName val="G210"/>
      <sheetName val="G211"/>
      <sheetName val="G212"/>
      <sheetName val="G213"/>
      <sheetName val="G214"/>
      <sheetName val="A301"/>
      <sheetName val="A302"/>
      <sheetName val="A303"/>
      <sheetName val="A304"/>
      <sheetName val="A305"/>
      <sheetName val="A306"/>
      <sheetName val="A307"/>
      <sheetName val="A308"/>
      <sheetName val="A309"/>
      <sheetName val="A310"/>
      <sheetName val="A311"/>
      <sheetName val="A312"/>
      <sheetName val="B301"/>
      <sheetName val="B302"/>
      <sheetName val="B303"/>
      <sheetName val="B304"/>
      <sheetName val="B307"/>
      <sheetName val="B306"/>
      <sheetName val="C301"/>
      <sheetName val="C302"/>
      <sheetName val="C303"/>
      <sheetName val="C304"/>
      <sheetName val="C305"/>
      <sheetName val="C306"/>
      <sheetName val="D301"/>
      <sheetName val="D302"/>
      <sheetName val="D303"/>
      <sheetName val="D304"/>
      <sheetName val="D305"/>
      <sheetName val="D306"/>
      <sheetName val="D307"/>
      <sheetName val="D308"/>
      <sheetName val="D309"/>
      <sheetName val="D310"/>
      <sheetName val="D311"/>
      <sheetName val="D312"/>
      <sheetName val="E301"/>
      <sheetName val="E302"/>
      <sheetName val="E303"/>
      <sheetName val="E304"/>
      <sheetName val="E305"/>
      <sheetName val="E306"/>
      <sheetName val="E307"/>
      <sheetName val="E308"/>
      <sheetName val="E309"/>
      <sheetName val="E310"/>
      <sheetName val="E311"/>
      <sheetName val="E312"/>
      <sheetName val="F301"/>
      <sheetName val="F302"/>
      <sheetName val="F303"/>
      <sheetName val="F304"/>
      <sheetName val="F305"/>
      <sheetName val="F306"/>
      <sheetName val="F307"/>
      <sheetName val="F308"/>
      <sheetName val="F309"/>
      <sheetName val="F310"/>
      <sheetName val="G301"/>
      <sheetName val="G302"/>
      <sheetName val="G303"/>
      <sheetName val="G304"/>
      <sheetName val="G305"/>
      <sheetName val="G306"/>
      <sheetName val="G307"/>
      <sheetName val="G308"/>
      <sheetName val="G309"/>
      <sheetName val="G310"/>
      <sheetName val="G311"/>
      <sheetName val="G312"/>
      <sheetName val="G313"/>
      <sheetName val="G314"/>
      <sheetName val="A401"/>
      <sheetName val="A402"/>
      <sheetName val="A403"/>
      <sheetName val="A404"/>
      <sheetName val="A405"/>
      <sheetName val="A406"/>
      <sheetName val="A407"/>
      <sheetName val="A408"/>
      <sheetName val="A409"/>
      <sheetName val="A410"/>
      <sheetName val="A411"/>
      <sheetName val="A412"/>
      <sheetName val="B401"/>
      <sheetName val="B402"/>
      <sheetName val="B403"/>
      <sheetName val="B404"/>
      <sheetName val="B405"/>
      <sheetName val="B406"/>
      <sheetName val="C401"/>
      <sheetName val="C402"/>
      <sheetName val="C403"/>
      <sheetName val="C404"/>
      <sheetName val="C405C"/>
      <sheetName val="C406"/>
      <sheetName val="D401"/>
      <sheetName val="D402"/>
      <sheetName val="D403"/>
      <sheetName val="D404"/>
      <sheetName val="D405"/>
      <sheetName val="D406"/>
      <sheetName val="D407"/>
      <sheetName val="D408"/>
      <sheetName val="D409"/>
      <sheetName val="D410"/>
      <sheetName val="D411"/>
      <sheetName val="D412"/>
      <sheetName val="E401"/>
      <sheetName val="E402"/>
      <sheetName val="E403"/>
      <sheetName val="E404"/>
      <sheetName val="E405"/>
      <sheetName val="E406"/>
      <sheetName val="E407"/>
      <sheetName val="E408"/>
      <sheetName val="E409"/>
      <sheetName val="E410"/>
      <sheetName val="E411"/>
      <sheetName val="E412"/>
      <sheetName val="F401"/>
      <sheetName val="F402"/>
      <sheetName val="F403"/>
      <sheetName val="F404"/>
      <sheetName val="F405"/>
      <sheetName val="F406"/>
      <sheetName val="F407"/>
      <sheetName val="F408"/>
      <sheetName val="F409"/>
      <sheetName val="F410"/>
      <sheetName val="G401"/>
      <sheetName val="G402"/>
      <sheetName val="G403"/>
      <sheetName val="G404"/>
      <sheetName val="G405"/>
      <sheetName val="G406"/>
      <sheetName val="G407"/>
      <sheetName val="G408"/>
      <sheetName val="G409"/>
      <sheetName val="G410"/>
      <sheetName val="G411"/>
      <sheetName val="G412"/>
      <sheetName val="G413"/>
      <sheetName val="G4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0.86"/>
    <col customWidth="1" min="3" max="3" width="12.86"/>
    <col customWidth="1" min="4" max="5" width="13.29"/>
    <col customWidth="1" min="6" max="6" width="11.14"/>
    <col customWidth="1" min="7" max="7" width="13.0"/>
    <col customWidth="1" min="8" max="8" width="12.29"/>
    <col customWidth="1" min="9" max="9" width="13.0"/>
    <col customWidth="1" min="10" max="11" width="12.29"/>
    <col customWidth="1" min="12" max="12" width="13.71"/>
    <col customWidth="1" min="13" max="15" width="13.29"/>
    <col customWidth="1" min="16" max="16" width="12.0"/>
    <col customWidth="1" min="17" max="17" width="13.29"/>
    <col customWidth="1" min="18" max="18" width="12.14"/>
    <col customWidth="1" min="19" max="20" width="12.29"/>
    <col customWidth="1" min="21" max="21" width="11.86"/>
    <col customWidth="1" min="22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3" t="s">
        <v>18</v>
      </c>
      <c r="U1" s="2" t="s">
        <v>19</v>
      </c>
    </row>
    <row r="2">
      <c r="A2" s="4" t="s">
        <v>20</v>
      </c>
      <c r="B2" s="5" t="s">
        <v>21</v>
      </c>
      <c r="C2" s="6">
        <v>43549.0</v>
      </c>
      <c r="D2" s="7"/>
      <c r="E2" s="7"/>
      <c r="F2" s="8">
        <v>610.0</v>
      </c>
      <c r="G2" s="9"/>
      <c r="H2" s="8">
        <v>1236.0</v>
      </c>
      <c r="I2" s="9">
        <v>3600.0</v>
      </c>
      <c r="J2" s="9">
        <v>0.0</v>
      </c>
      <c r="K2" s="10" t="str">
        <f>H2*(I2+J2)</f>
        <v>  4,449,600 </v>
      </c>
      <c r="L2" s="9"/>
      <c r="M2" s="9">
        <v>800000.0</v>
      </c>
      <c r="N2" s="9">
        <v>25000.0</v>
      </c>
      <c r="O2" s="11"/>
      <c r="P2" s="12" t="str">
        <f>(I2-3100)*H2</f>
        <v>618000</v>
      </c>
      <c r="Q2" s="13"/>
      <c r="R2" s="10" t="str">
        <f>+K2+L2+M2+N2-P2-Q2+D2</f>
        <v>  4,656,600 </v>
      </c>
      <c r="S2" s="10" t="str">
        <f>SUM(D10:L10)</f>
        <v>  555,792 </v>
      </c>
      <c r="T2" s="10"/>
      <c r="U2" s="10" t="str">
        <f>R2+S2+T2</f>
        <v>  5,212,392 </v>
      </c>
    </row>
    <row r="3">
      <c r="A3" s="14"/>
      <c r="B3" s="14"/>
      <c r="C3" s="15"/>
      <c r="P3" s="16"/>
      <c r="Q3" s="17"/>
      <c r="R3" s="17"/>
      <c r="S3" s="16"/>
    </row>
    <row r="4">
      <c r="A4" s="18"/>
      <c r="B4" s="19"/>
      <c r="C4" s="20" t="s">
        <v>22</v>
      </c>
      <c r="D4" s="21">
        <v>42713.0</v>
      </c>
      <c r="F4" s="22"/>
      <c r="G4" s="22"/>
      <c r="H4" s="16"/>
      <c r="R4" s="17"/>
      <c r="S4" s="16"/>
    </row>
    <row r="5">
      <c r="A5" s="23"/>
      <c r="B5" s="24" t="s">
        <v>23</v>
      </c>
      <c r="C5" s="23"/>
      <c r="D5" s="24" t="s">
        <v>24</v>
      </c>
      <c r="E5" s="24" t="s">
        <v>25</v>
      </c>
      <c r="F5" s="24" t="s">
        <v>26</v>
      </c>
      <c r="G5" s="24" t="s">
        <v>27</v>
      </c>
      <c r="H5" s="24" t="s">
        <v>28</v>
      </c>
      <c r="I5" s="24" t="s">
        <v>29</v>
      </c>
      <c r="J5" s="24" t="s">
        <v>30</v>
      </c>
      <c r="K5" s="24" t="s">
        <v>31</v>
      </c>
      <c r="L5" s="24" t="s">
        <v>32</v>
      </c>
      <c r="M5" s="1" t="s">
        <v>33</v>
      </c>
      <c r="N5" s="1" t="s">
        <v>34</v>
      </c>
      <c r="O5" s="25" t="s">
        <v>35</v>
      </c>
      <c r="R5" s="17"/>
    </row>
    <row r="6">
      <c r="A6" s="26"/>
      <c r="B6" s="27"/>
      <c r="C6" s="26"/>
      <c r="D6" s="27" t="s">
        <v>36</v>
      </c>
      <c r="E6" s="27" t="s">
        <v>37</v>
      </c>
      <c r="F6" s="27" t="s">
        <v>38</v>
      </c>
      <c r="G6" s="27" t="s">
        <v>39</v>
      </c>
      <c r="H6" s="27" t="s">
        <v>40</v>
      </c>
      <c r="I6" s="27" t="s">
        <v>41</v>
      </c>
      <c r="J6" s="27" t="s">
        <v>42</v>
      </c>
      <c r="K6" s="27" t="s">
        <v>43</v>
      </c>
      <c r="L6" s="27" t="s">
        <v>44</v>
      </c>
      <c r="M6" s="27"/>
      <c r="N6" s="27"/>
      <c r="O6" s="28"/>
      <c r="P6" s="29"/>
      <c r="Q6" s="29"/>
      <c r="R6" s="29"/>
      <c r="S6" s="29"/>
      <c r="T6" s="29"/>
    </row>
    <row r="7">
      <c r="A7" s="30"/>
      <c r="B7" s="31"/>
      <c r="C7" s="30"/>
      <c r="D7" s="32">
        <v>0.1</v>
      </c>
      <c r="E7" s="32">
        <v>0.4</v>
      </c>
      <c r="F7" s="32">
        <v>0.1</v>
      </c>
      <c r="G7" s="33">
        <v>0.05</v>
      </c>
      <c r="H7" s="33">
        <v>0.05</v>
      </c>
      <c r="I7" s="33">
        <v>0.05</v>
      </c>
      <c r="J7" s="33">
        <v>0.05</v>
      </c>
      <c r="K7" s="34">
        <v>0.15</v>
      </c>
      <c r="L7" s="35">
        <v>0.05</v>
      </c>
      <c r="M7" s="36"/>
      <c r="N7" s="36"/>
      <c r="O7" s="32" t="str">
        <f>SUM(D7:L7)</f>
        <v>100%</v>
      </c>
    </row>
    <row r="8">
      <c r="A8" s="37"/>
      <c r="B8" s="37" t="s">
        <v>45</v>
      </c>
      <c r="C8" s="37"/>
      <c r="D8" s="38" t="str">
        <f t="shared" ref="D8:L8" si="1">$R$2*D7-($N$2*D7)</f>
        <v>  463,160 </v>
      </c>
      <c r="E8" s="38" t="str">
        <f t="shared" si="1"/>
        <v>  1,852,640 </v>
      </c>
      <c r="F8" s="38" t="str">
        <f t="shared" si="1"/>
        <v>  463,160 </v>
      </c>
      <c r="G8" s="38" t="str">
        <f t="shared" si="1"/>
        <v>  231,580 </v>
      </c>
      <c r="H8" s="38" t="str">
        <f t="shared" si="1"/>
        <v>  231,580 </v>
      </c>
      <c r="I8" s="38" t="str">
        <f t="shared" si="1"/>
        <v>  231,580 </v>
      </c>
      <c r="J8" s="38" t="str">
        <f t="shared" si="1"/>
        <v>  231,580 </v>
      </c>
      <c r="K8" s="38" t="str">
        <f t="shared" si="1"/>
        <v>  694,740 </v>
      </c>
      <c r="L8" s="38" t="str">
        <f t="shared" si="1"/>
        <v>  231,580 </v>
      </c>
      <c r="M8" s="38">
        <v>0.0</v>
      </c>
      <c r="N8" s="38">
        <v>0.0</v>
      </c>
      <c r="O8" s="38" t="str">
        <f>SUM(D8:N8)</f>
        <v>  4,631,600 </v>
      </c>
      <c r="Q8" s="17"/>
    </row>
    <row r="9">
      <c r="A9" s="39"/>
      <c r="B9" s="39" t="s">
        <v>46</v>
      </c>
      <c r="C9" s="39"/>
      <c r="D9" s="40">
        <v>0.12</v>
      </c>
      <c r="E9" s="40">
        <v>0.12</v>
      </c>
      <c r="F9" s="40">
        <v>0.12</v>
      </c>
      <c r="G9" s="40">
        <v>0.12</v>
      </c>
      <c r="H9" s="40">
        <v>0.12</v>
      </c>
      <c r="I9" s="40">
        <v>0.12</v>
      </c>
      <c r="J9" s="40">
        <v>0.12</v>
      </c>
      <c r="K9" s="40">
        <v>0.12</v>
      </c>
      <c r="L9" s="40">
        <v>0.12</v>
      </c>
      <c r="M9" s="40">
        <v>0.18</v>
      </c>
      <c r="N9" s="41"/>
      <c r="O9" s="41"/>
    </row>
    <row r="10">
      <c r="A10" s="39"/>
      <c r="B10" s="39" t="s">
        <v>17</v>
      </c>
      <c r="C10" s="39"/>
      <c r="D10" s="42" t="str">
        <f t="shared" ref="D10:M10" si="2">D8*D9</f>
        <v>  55,579 </v>
      </c>
      <c r="E10" s="42" t="str">
        <f t="shared" si="2"/>
        <v>  222,317 </v>
      </c>
      <c r="F10" s="42" t="str">
        <f t="shared" si="2"/>
        <v>  55,579 </v>
      </c>
      <c r="G10" s="42" t="str">
        <f t="shared" si="2"/>
        <v>  27,790 </v>
      </c>
      <c r="H10" s="42" t="str">
        <f t="shared" si="2"/>
        <v>  27,790 </v>
      </c>
      <c r="I10" s="42" t="str">
        <f t="shared" si="2"/>
        <v>  27,790 </v>
      </c>
      <c r="J10" s="42" t="str">
        <f t="shared" si="2"/>
        <v>  27,790 </v>
      </c>
      <c r="K10" s="42" t="str">
        <f t="shared" si="2"/>
        <v>  83,369 </v>
      </c>
      <c r="L10" s="42" t="str">
        <f t="shared" si="2"/>
        <v>  27,790 </v>
      </c>
      <c r="M10" s="42" t="str">
        <f t="shared" si="2"/>
        <v>  -   </v>
      </c>
      <c r="N10" s="41" t="str">
        <f>N8*4.0788%</f>
        <v>  -   </v>
      </c>
      <c r="O10" s="41" t="str">
        <f t="shared" ref="O10:O11" si="5">SUM(D10:N10)</f>
        <v>  555,792 </v>
      </c>
    </row>
    <row r="11">
      <c r="A11" s="37"/>
      <c r="B11" s="37" t="s">
        <v>47</v>
      </c>
      <c r="C11" s="37"/>
      <c r="D11" s="43" t="str">
        <f t="shared" ref="D11:K11" si="3">D10+D8</f>
        <v>  518,739 </v>
      </c>
      <c r="E11" s="43" t="str">
        <f t="shared" si="3"/>
        <v>  2,074,957 </v>
      </c>
      <c r="F11" s="43" t="str">
        <f t="shared" si="3"/>
        <v>  518,739 </v>
      </c>
      <c r="G11" s="43" t="str">
        <f t="shared" si="3"/>
        <v>  259,370 </v>
      </c>
      <c r="H11" s="43" t="str">
        <f t="shared" si="3"/>
        <v>  259,370 </v>
      </c>
      <c r="I11" s="43" t="str">
        <f t="shared" si="3"/>
        <v>  259,370 </v>
      </c>
      <c r="J11" s="43" t="str">
        <f t="shared" si="3"/>
        <v>  259,370 </v>
      </c>
      <c r="K11" s="43" t="str">
        <f t="shared" si="3"/>
        <v>  778,109 </v>
      </c>
      <c r="L11" s="43" t="str">
        <f>L10+L8+25000</f>
        <v>  284,370 </v>
      </c>
      <c r="M11" s="43" t="str">
        <f t="shared" ref="M11:N11" si="4">M10+M8</f>
        <v>  -   </v>
      </c>
      <c r="N11" s="43" t="str">
        <f t="shared" si="4"/>
        <v>  -   </v>
      </c>
      <c r="O11" s="43" t="str">
        <f t="shared" si="5"/>
        <v>  5,212,392 </v>
      </c>
      <c r="Q11" s="17"/>
    </row>
    <row r="12">
      <c r="A12" s="39"/>
      <c r="B12" s="39" t="s">
        <v>48</v>
      </c>
      <c r="C12" s="44" t="str">
        <f>C2</f>
        <v>25/03/19</v>
      </c>
      <c r="D12" s="44" t="str">
        <f>MAX(D4,C2)</f>
        <v>25/03/19</v>
      </c>
      <c r="E12" s="44" t="str">
        <f>D14</f>
        <v>04/04/19</v>
      </c>
      <c r="F12" s="45" t="str">
        <f>VLOOKUP(A2,'[1]Stage Date'!B2:I289,2,0)</f>
        <v>#REF!</v>
      </c>
      <c r="G12" s="45" t="str">
        <f>VLOOKUP(A2,'[1]Stage Date'!B2:I289,3,0)</f>
        <v>#REF!</v>
      </c>
      <c r="H12" s="45" t="str">
        <f>VLOOKUP(A2,'[1]Stage Date'!B2:I289,4,0)</f>
        <v>#REF!</v>
      </c>
      <c r="I12" s="45" t="str">
        <f>VLOOKUP(A2,'[1]Stage Date'!B2:I289,5,0)</f>
        <v>#REF!</v>
      </c>
      <c r="J12" s="45" t="str">
        <f>VLOOKUP(A2,'[1]Stage Date'!B2:I289,6,0)</f>
        <v>#REF!</v>
      </c>
      <c r="K12" s="45" t="str">
        <f>VLOOKUP(A2,'[1]Stage Date'!B2:I289,7,0)</f>
        <v>#REF!</v>
      </c>
      <c r="L12" s="45" t="str">
        <f>VLOOKUP(A2,'[1]Stage Date'!B2:I289,8,0)</f>
        <v>#REF!</v>
      </c>
      <c r="M12" s="44"/>
      <c r="N12" s="44"/>
      <c r="O12" s="46"/>
    </row>
    <row r="13">
      <c r="A13" s="39"/>
      <c r="B13" s="39" t="s">
        <v>49</v>
      </c>
      <c r="C13" s="47"/>
      <c r="D13" s="47" t="str">
        <f>IF(D12&gt;0,10,0)</f>
        <v>10</v>
      </c>
      <c r="E13" s="47">
        <v>30.0</v>
      </c>
      <c r="F13" s="47" t="str">
        <f t="shared" ref="F13:L13" si="6">IF(F12&gt;0,15,0)</f>
        <v>#REF!</v>
      </c>
      <c r="G13" s="47" t="str">
        <f t="shared" si="6"/>
        <v>#REF!</v>
      </c>
      <c r="H13" s="47" t="str">
        <f t="shared" si="6"/>
        <v>#REF!</v>
      </c>
      <c r="I13" s="47" t="str">
        <f t="shared" si="6"/>
        <v>#REF!</v>
      </c>
      <c r="J13" s="47" t="str">
        <f t="shared" si="6"/>
        <v>#REF!</v>
      </c>
      <c r="K13" s="47" t="str">
        <f t="shared" si="6"/>
        <v>#REF!</v>
      </c>
      <c r="L13" s="47" t="str">
        <f t="shared" si="6"/>
        <v>#REF!</v>
      </c>
      <c r="M13" s="47"/>
      <c r="N13" s="47"/>
      <c r="O13" s="48"/>
    </row>
    <row r="14">
      <c r="A14" s="39"/>
      <c r="B14" s="39" t="s">
        <v>50</v>
      </c>
      <c r="C14" s="44" t="str">
        <f t="shared" ref="C14:E14" si="7">C12+C13</f>
        <v>25/03/19</v>
      </c>
      <c r="D14" s="44" t="str">
        <f t="shared" si="7"/>
        <v>04/04/19</v>
      </c>
      <c r="E14" s="44" t="str">
        <f t="shared" si="7"/>
        <v>04/05/19</v>
      </c>
      <c r="F14" s="44" t="str">
        <f t="shared" ref="F14:L14" si="8">IF(AND((F12+F13)&lt;$E$14,F12&gt;0),$E$14,IF(F12&lt;VLOOKUP($A$2,'[1]Stage Date'!$B:$J,9,0),VLOOKUP($A$2,'[1]Stage Date'!$B:$J,9,0)+F13,(F12+F13)))</f>
        <v>#REF!</v>
      </c>
      <c r="G14" s="44" t="str">
        <f t="shared" si="8"/>
        <v>#REF!</v>
      </c>
      <c r="H14" s="44" t="str">
        <f t="shared" si="8"/>
        <v>#REF!</v>
      </c>
      <c r="I14" s="44" t="str">
        <f t="shared" si="8"/>
        <v>#REF!</v>
      </c>
      <c r="J14" s="44" t="str">
        <f t="shared" si="8"/>
        <v>#REF!</v>
      </c>
      <c r="K14" s="44" t="str">
        <f t="shared" si="8"/>
        <v>#REF!</v>
      </c>
      <c r="L14" s="44" t="str">
        <f t="shared" si="8"/>
        <v>#REF!</v>
      </c>
      <c r="M14" s="44"/>
      <c r="N14" s="44"/>
      <c r="O14" s="49"/>
    </row>
    <row r="15">
      <c r="A15" s="50" t="s">
        <v>51</v>
      </c>
      <c r="B15" s="50" t="s">
        <v>52</v>
      </c>
      <c r="C15" s="50" t="s">
        <v>53</v>
      </c>
      <c r="D15" s="50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51"/>
      <c r="P15" s="52"/>
      <c r="Q15" s="52"/>
      <c r="R15" s="52"/>
      <c r="S15" s="53"/>
      <c r="T15" s="53"/>
      <c r="U15" s="53"/>
      <c r="V15" s="53"/>
      <c r="W15" s="53"/>
      <c r="X15" s="53"/>
    </row>
    <row r="16">
      <c r="A16" s="54">
        <v>43549.0</v>
      </c>
      <c r="B16" s="55" t="s">
        <v>54</v>
      </c>
      <c r="C16" s="56">
        <v>100000.0</v>
      </c>
      <c r="D16" s="57" t="str">
        <f>MIN(C16,D11)</f>
        <v>100000.00</v>
      </c>
      <c r="E16" s="57" t="str">
        <f t="shared" ref="E16:N16" si="9">MIN($C$16-SUM($D16:D16),E11)</f>
        <v/>
      </c>
      <c r="F16" s="57" t="str">
        <f t="shared" si="9"/>
        <v/>
      </c>
      <c r="G16" s="57" t="str">
        <f t="shared" si="9"/>
        <v/>
      </c>
      <c r="H16" s="57" t="str">
        <f t="shared" si="9"/>
        <v/>
      </c>
      <c r="I16" s="57" t="str">
        <f t="shared" si="9"/>
        <v/>
      </c>
      <c r="J16" s="57" t="str">
        <f t="shared" si="9"/>
        <v/>
      </c>
      <c r="K16" s="58" t="str">
        <f t="shared" si="9"/>
        <v>  -   </v>
      </c>
      <c r="L16" s="58" t="str">
        <f t="shared" si="9"/>
        <v>  -   </v>
      </c>
      <c r="M16" s="57" t="str">
        <f t="shared" si="9"/>
        <v/>
      </c>
      <c r="N16" s="57" t="str">
        <f t="shared" si="9"/>
        <v/>
      </c>
      <c r="O16" s="57" t="str">
        <f t="shared" ref="O16:O23" si="11">SUM(D16:N16)</f>
        <v>100000.00</v>
      </c>
      <c r="Z16" s="59"/>
      <c r="AA16" s="59"/>
      <c r="AB16" s="59"/>
      <c r="AC16" s="59"/>
      <c r="AD16" s="59"/>
      <c r="AE16" s="59"/>
      <c r="AF16" s="59"/>
      <c r="AG16" s="59"/>
      <c r="AH16" s="59"/>
      <c r="AI16" s="59"/>
    </row>
    <row r="17">
      <c r="A17" s="60">
        <v>43558.0</v>
      </c>
      <c r="B17" s="61" t="s">
        <v>55</v>
      </c>
      <c r="C17" s="56">
        <v>100.0</v>
      </c>
      <c r="D17" s="62" t="str">
        <f t="shared" ref="D17:D23" si="12">MIN(C17,$D$11-SUM(D$16:D16))</f>
        <v>100.00</v>
      </c>
      <c r="E17" s="62" t="str">
        <f t="shared" ref="E17:N17" si="10">MIN($C17-SUM($D17:D17),E$11-SUM(E$16:E16))</f>
        <v/>
      </c>
      <c r="F17" s="62" t="str">
        <f t="shared" si="10"/>
        <v/>
      </c>
      <c r="G17" s="62" t="str">
        <f t="shared" si="10"/>
        <v/>
      </c>
      <c r="H17" s="62" t="str">
        <f t="shared" si="10"/>
        <v/>
      </c>
      <c r="I17" s="62" t="str">
        <f t="shared" si="10"/>
        <v/>
      </c>
      <c r="J17" s="62" t="str">
        <f t="shared" si="10"/>
        <v/>
      </c>
      <c r="K17" s="56" t="str">
        <f t="shared" si="10"/>
        <v>  -   </v>
      </c>
      <c r="L17" s="56" t="str">
        <f t="shared" si="10"/>
        <v>  -   </v>
      </c>
      <c r="M17" s="62" t="str">
        <f t="shared" si="10"/>
        <v/>
      </c>
      <c r="N17" s="62" t="str">
        <f t="shared" si="10"/>
        <v/>
      </c>
      <c r="O17" s="63" t="str">
        <f t="shared" si="11"/>
        <v>100.00</v>
      </c>
      <c r="Z17" s="59"/>
      <c r="AA17" s="59"/>
      <c r="AB17" s="59"/>
      <c r="AC17" s="59"/>
      <c r="AD17" s="59"/>
      <c r="AE17" s="59"/>
      <c r="AF17" s="59"/>
      <c r="AG17" s="59"/>
      <c r="AH17" s="59"/>
      <c r="AI17" s="59"/>
    </row>
    <row r="18">
      <c r="A18" s="54">
        <v>43558.0</v>
      </c>
      <c r="B18" s="55" t="s">
        <v>55</v>
      </c>
      <c r="C18" s="56">
        <v>200000.0</v>
      </c>
      <c r="D18" s="62" t="str">
        <f t="shared" si="12"/>
        <v>200000.00</v>
      </c>
      <c r="E18" s="62" t="str">
        <f t="shared" ref="E18:N18" si="13">MIN($C18-SUM($D18:D18),E$11-SUM(E$16:E17))</f>
        <v/>
      </c>
      <c r="F18" s="62" t="str">
        <f t="shared" si="13"/>
        <v/>
      </c>
      <c r="G18" s="62" t="str">
        <f t="shared" si="13"/>
        <v/>
      </c>
      <c r="H18" s="62" t="str">
        <f t="shared" si="13"/>
        <v/>
      </c>
      <c r="I18" s="62" t="str">
        <f t="shared" si="13"/>
        <v/>
      </c>
      <c r="J18" s="62" t="str">
        <f t="shared" si="13"/>
        <v/>
      </c>
      <c r="K18" s="56" t="str">
        <f t="shared" si="13"/>
        <v>  -   </v>
      </c>
      <c r="L18" s="56" t="str">
        <f t="shared" si="13"/>
        <v>  -   </v>
      </c>
      <c r="M18" s="62" t="str">
        <f t="shared" si="13"/>
        <v/>
      </c>
      <c r="N18" s="62" t="str">
        <f t="shared" si="13"/>
        <v/>
      </c>
      <c r="O18" s="63" t="str">
        <f t="shared" si="11"/>
        <v>200000.00</v>
      </c>
      <c r="Z18" s="59"/>
      <c r="AA18" s="59"/>
      <c r="AB18" s="59"/>
      <c r="AC18" s="59"/>
      <c r="AD18" s="59"/>
      <c r="AE18" s="59"/>
      <c r="AF18" s="59"/>
      <c r="AG18" s="59"/>
      <c r="AH18" s="59"/>
      <c r="AI18" s="59"/>
    </row>
    <row r="19">
      <c r="A19" s="60">
        <v>43558.0</v>
      </c>
      <c r="B19" s="55" t="s">
        <v>56</v>
      </c>
      <c r="C19" s="56">
        <v>218539.0</v>
      </c>
      <c r="D19" s="62" t="str">
        <f t="shared" si="12"/>
        <v>218539.00</v>
      </c>
      <c r="E19" s="62" t="str">
        <f t="shared" ref="E19:N19" si="14">MIN($C19-SUM($D19:D19),E$11-SUM(E$16:E18))</f>
        <v/>
      </c>
      <c r="F19" s="62" t="str">
        <f t="shared" si="14"/>
        <v/>
      </c>
      <c r="G19" s="62" t="str">
        <f t="shared" si="14"/>
        <v/>
      </c>
      <c r="H19" s="62" t="str">
        <f t="shared" si="14"/>
        <v/>
      </c>
      <c r="I19" s="62" t="str">
        <f t="shared" si="14"/>
        <v/>
      </c>
      <c r="J19" s="62" t="str">
        <f t="shared" si="14"/>
        <v/>
      </c>
      <c r="K19" s="56" t="str">
        <f t="shared" si="14"/>
        <v>  -   </v>
      </c>
      <c r="L19" s="56" t="str">
        <f t="shared" si="14"/>
        <v>  -   </v>
      </c>
      <c r="M19" s="62" t="str">
        <f t="shared" si="14"/>
        <v/>
      </c>
      <c r="N19" s="62" t="str">
        <f t="shared" si="14"/>
        <v/>
      </c>
      <c r="O19" s="63" t="str">
        <f t="shared" si="11"/>
        <v>218539.00</v>
      </c>
      <c r="Z19" s="59"/>
      <c r="AA19" s="59"/>
      <c r="AB19" s="59"/>
      <c r="AC19" s="59"/>
      <c r="AD19" s="59"/>
      <c r="AE19" s="59"/>
      <c r="AF19" s="59"/>
      <c r="AG19" s="59"/>
      <c r="AH19" s="59"/>
      <c r="AI19" s="59"/>
    </row>
    <row r="20">
      <c r="A20" s="60">
        <v>43559.0</v>
      </c>
      <c r="B20" s="55" t="s">
        <v>57</v>
      </c>
      <c r="C20" s="56">
        <v>100.0</v>
      </c>
      <c r="D20" s="62" t="str">
        <f t="shared" si="12"/>
        <v>100.00</v>
      </c>
      <c r="E20" s="62" t="str">
        <f t="shared" ref="E20:N20" si="15">MIN($C20-SUM($D20:D20),E$11-SUM(E$16:E19))</f>
        <v/>
      </c>
      <c r="F20" s="62" t="str">
        <f t="shared" si="15"/>
        <v/>
      </c>
      <c r="G20" s="62" t="str">
        <f t="shared" si="15"/>
        <v/>
      </c>
      <c r="H20" s="62" t="str">
        <f t="shared" si="15"/>
        <v/>
      </c>
      <c r="I20" s="62" t="str">
        <f t="shared" si="15"/>
        <v/>
      </c>
      <c r="J20" s="62" t="str">
        <f t="shared" si="15"/>
        <v/>
      </c>
      <c r="K20" s="56" t="str">
        <f t="shared" si="15"/>
        <v>  -   </v>
      </c>
      <c r="L20" s="56" t="str">
        <f t="shared" si="15"/>
        <v>  -   </v>
      </c>
      <c r="M20" s="62" t="str">
        <f t="shared" si="15"/>
        <v/>
      </c>
      <c r="N20" s="62" t="str">
        <f t="shared" si="15"/>
        <v/>
      </c>
      <c r="O20" s="63" t="str">
        <f t="shared" si="11"/>
        <v>100.00</v>
      </c>
      <c r="Z20" s="59"/>
      <c r="AA20" s="59"/>
      <c r="AB20" s="59"/>
      <c r="AC20" s="59"/>
      <c r="AD20" s="59"/>
      <c r="AE20" s="59"/>
      <c r="AF20" s="59"/>
      <c r="AG20" s="59"/>
      <c r="AH20" s="59"/>
      <c r="AI20" s="59"/>
    </row>
    <row r="21" ht="15.75" customHeight="1">
      <c r="A21" s="60"/>
      <c r="B21" s="55"/>
      <c r="C21" s="56">
        <v>0.0</v>
      </c>
      <c r="D21" s="62" t="str">
        <f t="shared" si="12"/>
        <v/>
      </c>
      <c r="E21" s="62" t="str">
        <f t="shared" ref="E21:N21" si="16">MIN($C21-SUM($D21:D21),E$11-SUM(E$16:E20))</f>
        <v/>
      </c>
      <c r="F21" s="62" t="str">
        <f t="shared" si="16"/>
        <v/>
      </c>
      <c r="G21" s="62" t="str">
        <f t="shared" si="16"/>
        <v/>
      </c>
      <c r="H21" s="62" t="str">
        <f t="shared" si="16"/>
        <v/>
      </c>
      <c r="I21" s="62" t="str">
        <f t="shared" si="16"/>
        <v/>
      </c>
      <c r="J21" s="62" t="str">
        <f t="shared" si="16"/>
        <v/>
      </c>
      <c r="K21" s="56" t="str">
        <f t="shared" si="16"/>
        <v>  -   </v>
      </c>
      <c r="L21" s="56" t="str">
        <f t="shared" si="16"/>
        <v>  -   </v>
      </c>
      <c r="M21" s="62" t="str">
        <f t="shared" si="16"/>
        <v/>
      </c>
      <c r="N21" s="62" t="str">
        <f t="shared" si="16"/>
        <v/>
      </c>
      <c r="O21" s="63" t="str">
        <f t="shared" si="11"/>
        <v>0.00</v>
      </c>
      <c r="Z21" s="59"/>
      <c r="AA21" s="59"/>
      <c r="AB21" s="59"/>
      <c r="AC21" s="59"/>
      <c r="AD21" s="59"/>
      <c r="AE21" s="59"/>
      <c r="AF21" s="59"/>
      <c r="AG21" s="59"/>
      <c r="AH21" s="59"/>
      <c r="AI21" s="59"/>
    </row>
    <row r="22" ht="15.75" customHeight="1">
      <c r="A22" s="60"/>
      <c r="B22" s="55"/>
      <c r="C22" s="56">
        <v>0.0</v>
      </c>
      <c r="D22" s="62" t="str">
        <f t="shared" si="12"/>
        <v/>
      </c>
      <c r="E22" s="62" t="str">
        <f t="shared" ref="E22:N22" si="17">MIN($C22-SUM($D22:D22),E$11-SUM(E$16:E21))</f>
        <v/>
      </c>
      <c r="F22" s="62" t="str">
        <f t="shared" si="17"/>
        <v/>
      </c>
      <c r="G22" s="62" t="str">
        <f t="shared" si="17"/>
        <v/>
      </c>
      <c r="H22" s="62" t="str">
        <f t="shared" si="17"/>
        <v/>
      </c>
      <c r="I22" s="62" t="str">
        <f t="shared" si="17"/>
        <v/>
      </c>
      <c r="J22" s="62" t="str">
        <f t="shared" si="17"/>
        <v/>
      </c>
      <c r="K22" s="56" t="str">
        <f t="shared" si="17"/>
        <v>  -   </v>
      </c>
      <c r="L22" s="56" t="str">
        <f t="shared" si="17"/>
        <v>  -   </v>
      </c>
      <c r="M22" s="62" t="str">
        <f t="shared" si="17"/>
        <v/>
      </c>
      <c r="N22" s="62" t="str">
        <f t="shared" si="17"/>
        <v/>
      </c>
      <c r="O22" s="63" t="str">
        <f t="shared" si="11"/>
        <v>0.00</v>
      </c>
      <c r="Z22" s="59"/>
      <c r="AA22" s="59"/>
      <c r="AB22" s="59"/>
      <c r="AC22" s="59"/>
      <c r="AD22" s="59"/>
      <c r="AE22" s="59"/>
      <c r="AF22" s="59"/>
      <c r="AG22" s="59"/>
      <c r="AH22" s="59"/>
      <c r="AI22" s="59"/>
    </row>
    <row r="23" ht="15.75" customHeight="1">
      <c r="A23" s="64"/>
      <c r="B23" s="65"/>
      <c r="C23" s="56">
        <v>0.0</v>
      </c>
      <c r="D23" s="66" t="str">
        <f t="shared" si="12"/>
        <v/>
      </c>
      <c r="E23" s="66" t="str">
        <f t="shared" ref="E23:N23" si="18">MIN($C23-SUM($D23:D23),E$11-SUM(E$16:E22))</f>
        <v/>
      </c>
      <c r="F23" s="66" t="str">
        <f t="shared" si="18"/>
        <v/>
      </c>
      <c r="G23" s="66" t="str">
        <f t="shared" si="18"/>
        <v/>
      </c>
      <c r="H23" s="66" t="str">
        <f t="shared" si="18"/>
        <v/>
      </c>
      <c r="I23" s="66" t="str">
        <f t="shared" si="18"/>
        <v/>
      </c>
      <c r="J23" s="66" t="str">
        <f t="shared" si="18"/>
        <v/>
      </c>
      <c r="K23" s="67" t="str">
        <f t="shared" si="18"/>
        <v>  -   </v>
      </c>
      <c r="L23" s="67" t="str">
        <f t="shared" si="18"/>
        <v>  -   </v>
      </c>
      <c r="M23" s="62" t="str">
        <f t="shared" si="18"/>
        <v/>
      </c>
      <c r="N23" s="66" t="str">
        <f t="shared" si="18"/>
        <v/>
      </c>
      <c r="O23" s="66" t="str">
        <f t="shared" si="11"/>
        <v/>
      </c>
      <c r="Z23" s="59"/>
      <c r="AA23" s="59"/>
      <c r="AB23" s="59"/>
      <c r="AC23" s="59"/>
      <c r="AD23" s="59"/>
      <c r="AE23" s="59"/>
      <c r="AF23" s="59"/>
      <c r="AG23" s="59"/>
      <c r="AH23" s="59"/>
      <c r="AI23" s="59"/>
    </row>
    <row r="24" ht="15.75" customHeight="1">
      <c r="A24" s="68"/>
      <c r="B24" s="69" t="s">
        <v>35</v>
      </c>
      <c r="C24" s="70" t="str">
        <f t="shared" ref="C24:O24" si="19">SUM(C16:C22)</f>
        <v>  518,739.00 </v>
      </c>
      <c r="D24" s="71" t="str">
        <f t="shared" si="19"/>
        <v>  518,739 </v>
      </c>
      <c r="E24" s="71" t="str">
        <f t="shared" si="19"/>
        <v>  -   </v>
      </c>
      <c r="F24" s="71" t="str">
        <f t="shared" si="19"/>
        <v>  -   </v>
      </c>
      <c r="G24" s="71" t="str">
        <f t="shared" si="19"/>
        <v>  -   </v>
      </c>
      <c r="H24" s="71" t="str">
        <f t="shared" si="19"/>
        <v>  -   </v>
      </c>
      <c r="I24" s="71" t="str">
        <f t="shared" si="19"/>
        <v>  -   </v>
      </c>
      <c r="J24" s="71" t="str">
        <f t="shared" si="19"/>
        <v>  -   </v>
      </c>
      <c r="K24" s="71" t="str">
        <f t="shared" si="19"/>
        <v>  -   </v>
      </c>
      <c r="L24" s="71" t="str">
        <f t="shared" si="19"/>
        <v>  -   </v>
      </c>
      <c r="M24" s="71" t="str">
        <f t="shared" si="19"/>
        <v>  -   </v>
      </c>
      <c r="N24" s="71" t="str">
        <f t="shared" si="19"/>
        <v>  -   </v>
      </c>
      <c r="O24" s="71" t="str">
        <f t="shared" si="19"/>
        <v>  518,739 </v>
      </c>
      <c r="Z24" s="59"/>
      <c r="AA24" s="59"/>
      <c r="AB24" s="59"/>
      <c r="AC24" s="59"/>
      <c r="AD24" s="59"/>
      <c r="AE24" s="59"/>
      <c r="AF24" s="59"/>
      <c r="AG24" s="59"/>
      <c r="AH24" s="59"/>
      <c r="AI24" s="59"/>
    </row>
    <row r="25" ht="15.75" customHeight="1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17"/>
      <c r="L25" s="17"/>
      <c r="M25" s="74"/>
      <c r="N25" s="74"/>
      <c r="O25" s="74"/>
      <c r="Z25" s="59"/>
      <c r="AA25" s="59"/>
      <c r="AB25" s="59"/>
      <c r="AC25" s="59"/>
      <c r="AD25" s="59"/>
      <c r="AE25" s="59"/>
      <c r="AF25" s="59"/>
      <c r="AG25" s="59"/>
      <c r="AH25" s="59"/>
      <c r="AI25" s="59"/>
    </row>
    <row r="26" ht="15.75" customHeight="1">
      <c r="A26" s="75"/>
      <c r="B26" s="75" t="s">
        <v>58</v>
      </c>
      <c r="C26" s="75"/>
      <c r="D26" s="76" t="str">
        <f t="shared" ref="D26:O26" si="20">D11-D24</f>
        <v>  0 </v>
      </c>
      <c r="E26" s="76" t="str">
        <f t="shared" si="20"/>
        <v>  2,074,957 </v>
      </c>
      <c r="F26" s="76" t="str">
        <f t="shared" si="20"/>
        <v>  518,739 </v>
      </c>
      <c r="G26" s="76" t="str">
        <f t="shared" si="20"/>
        <v>  259,370 </v>
      </c>
      <c r="H26" s="76" t="str">
        <f t="shared" si="20"/>
        <v>  259,370 </v>
      </c>
      <c r="I26" s="76" t="str">
        <f t="shared" si="20"/>
        <v>  259,370 </v>
      </c>
      <c r="J26" s="76" t="str">
        <f t="shared" si="20"/>
        <v>  259,370 </v>
      </c>
      <c r="K26" s="76" t="str">
        <f t="shared" si="20"/>
        <v>  778,109 </v>
      </c>
      <c r="L26" s="76" t="str">
        <f t="shared" si="20"/>
        <v>  284,370 </v>
      </c>
      <c r="M26" s="76" t="str">
        <f t="shared" si="20"/>
        <v>  -   </v>
      </c>
      <c r="N26" s="76" t="str">
        <f t="shared" si="20"/>
        <v>  -   </v>
      </c>
      <c r="O26" s="76" t="str">
        <f t="shared" si="20"/>
        <v>  4,693,653 </v>
      </c>
      <c r="Z26" s="59"/>
      <c r="AA26" s="59"/>
      <c r="AB26" s="59"/>
      <c r="AC26" s="59"/>
      <c r="AD26" s="59"/>
      <c r="AE26" s="59"/>
      <c r="AF26" s="59"/>
      <c r="AG26" s="59"/>
      <c r="AH26" s="59"/>
      <c r="AI26" s="59"/>
    </row>
    <row r="27" ht="15.75" customHeight="1">
      <c r="Z27" s="59"/>
      <c r="AA27" s="59"/>
      <c r="AB27" s="59"/>
      <c r="AC27" s="59"/>
      <c r="AD27" s="59"/>
      <c r="AE27" s="59"/>
      <c r="AF27" s="59"/>
      <c r="AG27" s="59"/>
      <c r="AH27" s="59"/>
      <c r="AI27" s="59"/>
    </row>
    <row r="28" ht="15.75" customHeight="1">
      <c r="Z28" s="59"/>
      <c r="AA28" s="59"/>
      <c r="AB28" s="59"/>
      <c r="AC28" s="59"/>
      <c r="AD28" s="59"/>
      <c r="AE28" s="59"/>
      <c r="AF28" s="59"/>
      <c r="AG28" s="59"/>
      <c r="AH28" s="59"/>
      <c r="AI28" s="59"/>
    </row>
    <row r="29" ht="15.75" customHeight="1">
      <c r="Z29" s="59"/>
      <c r="AA29" s="59"/>
      <c r="AB29" s="59"/>
      <c r="AC29" s="59"/>
      <c r="AD29" s="59"/>
      <c r="AE29" s="59"/>
      <c r="AF29" s="59"/>
      <c r="AG29" s="59"/>
      <c r="AH29" s="59"/>
      <c r="AI29" s="59"/>
    </row>
    <row r="30" ht="15.75" customHeight="1">
      <c r="Z30" s="59"/>
      <c r="AA30" s="59"/>
      <c r="AB30" s="59"/>
      <c r="AC30" s="59"/>
      <c r="AD30" s="59"/>
      <c r="AE30" s="59"/>
      <c r="AF30" s="59"/>
      <c r="AG30" s="59"/>
      <c r="AH30" s="59"/>
      <c r="AI30" s="59"/>
    </row>
    <row r="31" ht="15.75" customHeight="1">
      <c r="Z31" s="59"/>
      <c r="AA31" s="59"/>
      <c r="AB31" s="59"/>
      <c r="AC31" s="59"/>
      <c r="AD31" s="59"/>
      <c r="AE31" s="59"/>
      <c r="AF31" s="59"/>
      <c r="AG31" s="59"/>
      <c r="AH31" s="59"/>
      <c r="AI31" s="59"/>
    </row>
    <row r="32" ht="15.75" customHeight="1">
      <c r="Z32" s="59"/>
      <c r="AA32" s="59"/>
      <c r="AB32" s="59"/>
      <c r="AC32" s="59"/>
      <c r="AD32" s="59"/>
      <c r="AE32" s="59"/>
      <c r="AF32" s="59"/>
      <c r="AG32" s="59"/>
      <c r="AH32" s="59"/>
      <c r="AI32" s="59"/>
    </row>
    <row r="33" ht="15.75" customHeight="1">
      <c r="Z33" s="59"/>
      <c r="AA33" s="59"/>
      <c r="AB33" s="59"/>
      <c r="AC33" s="59"/>
      <c r="AD33" s="59"/>
      <c r="AE33" s="59"/>
      <c r="AF33" s="59"/>
      <c r="AG33" s="59"/>
      <c r="AH33" s="59"/>
      <c r="AI33" s="59"/>
    </row>
    <row r="34" ht="15.75" customHeight="1">
      <c r="Z34" s="59"/>
      <c r="AA34" s="59"/>
      <c r="AB34" s="59"/>
      <c r="AC34" s="59"/>
      <c r="AD34" s="59"/>
      <c r="AE34" s="59"/>
      <c r="AF34" s="59"/>
      <c r="AG34" s="59"/>
      <c r="AH34" s="59"/>
      <c r="AI34" s="59"/>
    </row>
    <row r="35" ht="15.75" customHeight="1">
      <c r="Z35" s="59"/>
      <c r="AA35" s="59"/>
      <c r="AB35" s="59"/>
      <c r="AC35" s="59"/>
      <c r="AD35" s="59"/>
      <c r="AE35" s="59"/>
      <c r="AF35" s="59"/>
      <c r="AG35" s="59"/>
      <c r="AH35" s="59"/>
      <c r="AI35" s="59"/>
    </row>
    <row r="36" ht="15.75" customHeight="1">
      <c r="Z36" s="59"/>
      <c r="AA36" s="59"/>
      <c r="AB36" s="59"/>
      <c r="AC36" s="59"/>
      <c r="AD36" s="59"/>
      <c r="AE36" s="59"/>
      <c r="AF36" s="59"/>
      <c r="AG36" s="59"/>
      <c r="AH36" s="59"/>
      <c r="AI36" s="59"/>
    </row>
    <row r="37" ht="15.75" customHeight="1">
      <c r="Z37" s="59"/>
      <c r="AA37" s="59"/>
      <c r="AB37" s="59"/>
      <c r="AC37" s="59"/>
      <c r="AD37" s="59"/>
      <c r="AE37" s="59"/>
      <c r="AF37" s="59"/>
      <c r="AG37" s="59"/>
      <c r="AH37" s="59"/>
      <c r="AI37" s="59"/>
    </row>
    <row r="38" ht="15.75" customHeight="1">
      <c r="Z38" s="59"/>
      <c r="AA38" s="59"/>
      <c r="AB38" s="59"/>
      <c r="AC38" s="59"/>
      <c r="AD38" s="59"/>
      <c r="AE38" s="59"/>
      <c r="AF38" s="59"/>
      <c r="AG38" s="59"/>
      <c r="AH38" s="59"/>
      <c r="AI38" s="59"/>
    </row>
    <row r="39" ht="15.75" customHeight="1">
      <c r="Z39" s="59"/>
      <c r="AA39" s="59"/>
      <c r="AB39" s="59"/>
      <c r="AC39" s="59"/>
      <c r="AD39" s="59"/>
      <c r="AE39" s="59"/>
      <c r="AF39" s="59"/>
      <c r="AG39" s="59"/>
      <c r="AH39" s="59"/>
      <c r="AI39" s="59"/>
    </row>
    <row r="40" ht="15.75" customHeight="1">
      <c r="Z40" s="59"/>
      <c r="AA40" s="59"/>
      <c r="AB40" s="59"/>
      <c r="AC40" s="59"/>
      <c r="AD40" s="59"/>
      <c r="AE40" s="59"/>
      <c r="AF40" s="59"/>
      <c r="AG40" s="59"/>
      <c r="AH40" s="59"/>
      <c r="AI40" s="59"/>
    </row>
    <row r="41" ht="15.75" customHeight="1">
      <c r="Z41" s="59"/>
      <c r="AA41" s="59"/>
      <c r="AB41" s="59"/>
      <c r="AC41" s="59"/>
      <c r="AD41" s="59"/>
      <c r="AE41" s="59"/>
      <c r="AF41" s="59"/>
      <c r="AG41" s="59"/>
      <c r="AH41" s="59"/>
      <c r="AI41" s="59"/>
    </row>
    <row r="42" ht="15.75" customHeight="1">
      <c r="Z42" s="59"/>
      <c r="AA42" s="59"/>
      <c r="AB42" s="59"/>
      <c r="AC42" s="59"/>
      <c r="AD42" s="59"/>
      <c r="AE42" s="59"/>
      <c r="AF42" s="59"/>
      <c r="AG42" s="59"/>
      <c r="AH42" s="59"/>
      <c r="AI42" s="59"/>
    </row>
    <row r="43" ht="15.75" customHeight="1">
      <c r="Z43" s="59"/>
      <c r="AA43" s="59"/>
      <c r="AB43" s="59"/>
      <c r="AC43" s="59"/>
      <c r="AD43" s="59"/>
      <c r="AE43" s="59"/>
      <c r="AF43" s="59"/>
      <c r="AG43" s="59"/>
      <c r="AH43" s="59"/>
      <c r="AI43" s="59"/>
    </row>
    <row r="44" ht="15.75" customHeight="1">
      <c r="Z44" s="59"/>
      <c r="AA44" s="59"/>
      <c r="AB44" s="59"/>
      <c r="AC44" s="59"/>
      <c r="AD44" s="59"/>
      <c r="AE44" s="59"/>
      <c r="AF44" s="59"/>
      <c r="AG44" s="59"/>
      <c r="AH44" s="59"/>
      <c r="AI44" s="59"/>
    </row>
    <row r="45" ht="15.75" customHeight="1">
      <c r="Z45" s="59"/>
      <c r="AA45" s="59"/>
      <c r="AB45" s="59"/>
      <c r="AC45" s="59"/>
      <c r="AD45" s="59"/>
      <c r="AE45" s="59"/>
      <c r="AF45" s="59"/>
      <c r="AG45" s="59"/>
      <c r="AH45" s="59"/>
      <c r="AI45" s="59"/>
    </row>
    <row r="46" ht="15.75" customHeight="1">
      <c r="Z46" s="59"/>
      <c r="AA46" s="59"/>
      <c r="AB46" s="59"/>
      <c r="AC46" s="59"/>
      <c r="AD46" s="59"/>
      <c r="AE46" s="59"/>
      <c r="AF46" s="59"/>
      <c r="AG46" s="59"/>
      <c r="AH46" s="59"/>
      <c r="AI46" s="59"/>
    </row>
    <row r="47" ht="15.75" customHeight="1">
      <c r="Z47" s="59"/>
      <c r="AA47" s="59"/>
      <c r="AB47" s="59"/>
      <c r="AC47" s="59"/>
      <c r="AD47" s="59"/>
      <c r="AE47" s="59"/>
      <c r="AF47" s="59"/>
      <c r="AG47" s="59"/>
      <c r="AH47" s="59"/>
      <c r="AI47" s="59"/>
    </row>
    <row r="48" ht="15.75" customHeight="1">
      <c r="Z48" s="59"/>
      <c r="AA48" s="59"/>
      <c r="AB48" s="59"/>
      <c r="AC48" s="59"/>
      <c r="AD48" s="59"/>
      <c r="AE48" s="59"/>
      <c r="AF48" s="59"/>
      <c r="AG48" s="59"/>
      <c r="AH48" s="59"/>
      <c r="AI48" s="59"/>
    </row>
    <row r="49" ht="15.75" customHeight="1">
      <c r="Z49" s="59"/>
      <c r="AA49" s="59"/>
      <c r="AB49" s="59"/>
      <c r="AC49" s="59"/>
      <c r="AD49" s="59"/>
      <c r="AE49" s="59"/>
      <c r="AF49" s="59"/>
      <c r="AG49" s="59"/>
      <c r="AH49" s="59"/>
      <c r="AI49" s="59"/>
    </row>
    <row r="50" ht="15.75" customHeight="1">
      <c r="Z50" s="59"/>
      <c r="AA50" s="59"/>
      <c r="AB50" s="59"/>
      <c r="AC50" s="59"/>
      <c r="AD50" s="59"/>
      <c r="AE50" s="59"/>
      <c r="AF50" s="59"/>
      <c r="AG50" s="59"/>
      <c r="AH50" s="59"/>
      <c r="AI50" s="59"/>
    </row>
    <row r="51" ht="15.75" customHeight="1">
      <c r="Z51" s="59"/>
      <c r="AA51" s="59"/>
      <c r="AB51" s="59"/>
      <c r="AC51" s="59"/>
      <c r="AD51" s="59"/>
      <c r="AE51" s="59"/>
      <c r="AF51" s="59"/>
      <c r="AG51" s="59"/>
      <c r="AH51" s="59"/>
      <c r="AI51" s="59"/>
    </row>
    <row r="52" ht="15.75" customHeight="1">
      <c r="Z52" s="59"/>
      <c r="AA52" s="59"/>
      <c r="AB52" s="59"/>
      <c r="AC52" s="59"/>
      <c r="AD52" s="59"/>
      <c r="AE52" s="59"/>
      <c r="AF52" s="59"/>
      <c r="AG52" s="59"/>
      <c r="AH52" s="59"/>
      <c r="AI52" s="59"/>
    </row>
    <row r="53" ht="15.75" customHeight="1">
      <c r="Z53" s="59"/>
      <c r="AA53" s="59"/>
      <c r="AB53" s="59"/>
      <c r="AC53" s="59"/>
      <c r="AD53" s="59"/>
      <c r="AE53" s="59"/>
      <c r="AF53" s="59"/>
      <c r="AG53" s="59"/>
      <c r="AH53" s="59"/>
      <c r="AI53" s="59"/>
    </row>
    <row r="54" ht="15.75" customHeight="1">
      <c r="Z54" s="59"/>
      <c r="AA54" s="59"/>
      <c r="AB54" s="59"/>
      <c r="AC54" s="59"/>
      <c r="AD54" s="59"/>
      <c r="AE54" s="59"/>
      <c r="AF54" s="59"/>
      <c r="AG54" s="59"/>
      <c r="AH54" s="59"/>
      <c r="AI54" s="59"/>
    </row>
    <row r="55" ht="15.75" customHeight="1">
      <c r="Z55" s="59"/>
      <c r="AA55" s="59"/>
      <c r="AB55" s="59"/>
      <c r="AC55" s="59"/>
      <c r="AD55" s="59"/>
      <c r="AE55" s="59"/>
      <c r="AF55" s="59"/>
      <c r="AG55" s="59"/>
      <c r="AH55" s="59"/>
      <c r="AI55" s="59"/>
    </row>
    <row r="56" ht="15.75" customHeight="1">
      <c r="Z56" s="59"/>
      <c r="AA56" s="59"/>
      <c r="AB56" s="59"/>
      <c r="AC56" s="59"/>
      <c r="AD56" s="59"/>
      <c r="AE56" s="59"/>
      <c r="AF56" s="59"/>
      <c r="AG56" s="59"/>
      <c r="AH56" s="59"/>
      <c r="AI56" s="59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B74" s="77" t="s">
        <v>59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A308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2019-04-06T06:55:50Z</dcterms:created>
  <dc:creator>crm3</dc:creator>
  <cp:lastModifiedBy>crm3</cp:lastModifiedBy>
  <dcterms:modified xsi:type="dcterms:W3CDTF">2019-04-06T07:02:00Z</dcterms:modified>
</cp:coreProperties>
</file>