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atient Data" sheetId="2" r:id="rId5"/>
    <sheet name="Intercepts" sheetId="3" r:id="rId6"/>
    <sheet name="Age" sheetId="4" r:id="rId7"/>
    <sheet name="Sex" sheetId="5" r:id="rId8"/>
    <sheet name="AdmitScore" sheetId="6" r:id="rId9"/>
    <sheet name="AdmitPain" sheetId="7" r:id="rId10"/>
    <sheet name="Payer" sheetId="8" r:id="rId11"/>
    <sheet name="TxType" sheetId="9" r:id="rId12"/>
    <sheet name="Duration" sheetId="10" r:id="rId13"/>
  </sheets>
</workbook>
</file>

<file path=xl/sharedStrings.xml><?xml version="1.0" encoding="utf-8"?>
<sst xmlns="http://schemas.openxmlformats.org/spreadsheetml/2006/main" uniqueCount="127">
  <si>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</si>
  <si>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</si>
  <si>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</si>
  <si>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</si>
  <si>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Patient Data</t>
  </si>
  <si>
    <t>Table 1</t>
  </si>
  <si>
    <t xml:space="preserve"> </t>
  </si>
  <si>
    <t>Age</t>
  </si>
  <si>
    <t>Sex</t>
  </si>
  <si>
    <t>Admit Score</t>
  </si>
  <si>
    <t>Admit Pain</t>
  </si>
  <si>
    <t>Payer</t>
  </si>
  <si>
    <t>Tx Type</t>
  </si>
  <si>
    <t>Duration</t>
  </si>
  <si>
    <t>Failure to Progress</t>
  </si>
  <si>
    <t>Predicted FtP</t>
  </si>
  <si>
    <t>Adjusted Difference</t>
  </si>
  <si>
    <t>Scaled</t>
  </si>
  <si>
    <t>Scale:</t>
  </si>
  <si>
    <t>A</t>
  </si>
  <si>
    <t>Female</t>
  </si>
  <si>
    <t>Medicare</t>
  </si>
  <si>
    <t>Surgical</t>
  </si>
  <si>
    <t>Missing</t>
  </si>
  <si>
    <t>The value in P2 should be the scale/instrument being used from below</t>
  </si>
  <si>
    <t>B</t>
  </si>
  <si>
    <t>Male</t>
  </si>
  <si>
    <t>C</t>
  </si>
  <si>
    <t>Commercial</t>
  </si>
  <si>
    <t>Conservative</t>
  </si>
  <si>
    <t xml:space="preserve">MSK1 Neck NDI Score: </t>
  </si>
  <si>
    <t>D</t>
  </si>
  <si>
    <t>Auto</t>
  </si>
  <si>
    <t xml:space="preserve">MSK1 Neck PI Score: </t>
  </si>
  <si>
    <t>E</t>
  </si>
  <si>
    <t xml:space="preserve">MSK2 Upper Extremity QDASH Score: </t>
  </si>
  <si>
    <t>F</t>
  </si>
  <si>
    <t xml:space="preserve">MSK2 Upper Extremity UE Score: </t>
  </si>
  <si>
    <t>G</t>
  </si>
  <si>
    <t>MSK2 Upper Extremity PENN Score:</t>
  </si>
  <si>
    <t>H</t>
  </si>
  <si>
    <t xml:space="preserve">MSK3 Back MDQ Score: </t>
  </si>
  <si>
    <t>I</t>
  </si>
  <si>
    <t>Self</t>
  </si>
  <si>
    <t xml:space="preserve">MSK3 Back PI Score: </t>
  </si>
  <si>
    <t>J</t>
  </si>
  <si>
    <t xml:space="preserve">MSK4 Lower Extremity LEFS Score: </t>
  </si>
  <si>
    <t>K</t>
  </si>
  <si>
    <t xml:space="preserve">MSK4 Lower Extremity PF Score: </t>
  </si>
  <si>
    <t>L</t>
  </si>
  <si>
    <t>MSK4 Lower Extremity HOOSJr Score</t>
  </si>
  <si>
    <t>M</t>
  </si>
  <si>
    <t xml:space="preserve">MSK5 Knee KOS Score: </t>
  </si>
  <si>
    <t>N</t>
  </si>
  <si>
    <t xml:space="preserve">MSK5 Knee PF Score: </t>
  </si>
  <si>
    <t>O</t>
  </si>
  <si>
    <t xml:space="preserve">MSK5 Knee KOOSJr Score: </t>
  </si>
  <si>
    <t>P</t>
  </si>
  <si>
    <t xml:space="preserve">MSK5 Knee IKDC Score: </t>
  </si>
  <si>
    <t>Q</t>
  </si>
  <si>
    <t>MSK6 Neck NPRS Score:</t>
  </si>
  <si>
    <t>R</t>
  </si>
  <si>
    <t>MSK7 Upper Extremity NPRS Score:</t>
  </si>
  <si>
    <t>S</t>
  </si>
  <si>
    <t>Medicaid</t>
  </si>
  <si>
    <t>MSK8 Back NPRS Score:</t>
  </si>
  <si>
    <t>T</t>
  </si>
  <si>
    <t>MSK9 Lower Extremity NPRS Score:</t>
  </si>
  <si>
    <t>U</t>
  </si>
  <si>
    <t>MSK10 Knee NPRS Score:</t>
  </si>
  <si>
    <t>V</t>
  </si>
  <si>
    <t>W</t>
  </si>
  <si>
    <t>X</t>
  </si>
  <si>
    <t>Y</t>
  </si>
  <si>
    <t>MSK7.UpperExtremity.NPRS</t>
  </si>
  <si>
    <t>Scaled Adjusted Difference</t>
  </si>
  <si>
    <t>Difference (adjusted)</t>
  </si>
  <si>
    <t>Means:</t>
  </si>
  <si>
    <t>(old)</t>
  </si>
  <si>
    <t>Sums:</t>
  </si>
  <si>
    <t>(new)</t>
  </si>
  <si>
    <t>Make sure that the formulas above include the exact ranges for the data.</t>
  </si>
  <si>
    <t>Adjusted Count</t>
  </si>
  <si>
    <t>performanceMet</t>
  </si>
  <si>
    <t>performanceNotMet</t>
  </si>
  <si>
    <t>performanceRate</t>
  </si>
  <si>
    <t>Intercepts</t>
  </si>
  <si>
    <t>id</t>
  </si>
  <si>
    <t>MSK1.Neck.NDI</t>
  </si>
  <si>
    <t>MSK1.Neck.PI</t>
  </si>
  <si>
    <t>MSK2.UpperExtremity.QDASH</t>
  </si>
  <si>
    <t>MSK2.UpperExtremity.UE</t>
  </si>
  <si>
    <t>MSK2.UpperExtremity.PENN</t>
  </si>
  <si>
    <t>MSK3.Back.MDQ</t>
  </si>
  <si>
    <t>MSK3.Back.PI</t>
  </si>
  <si>
    <t>MSK4.LowerExtremity.LEFS</t>
  </si>
  <si>
    <r>
      <rPr>
        <u val="single"/>
        <sz val="11"/>
        <color indexed="8"/>
        <rFont val="Arial"/>
      </rPr>
      <t>MSK4.LowerExtremity.PF</t>
    </r>
  </si>
  <si>
    <t>MSK4.LowerExtremity.HOOSJr</t>
  </si>
  <si>
    <t>MSK5.Knee.KOS</t>
  </si>
  <si>
    <t>MSK5.Knee.PF</t>
  </si>
  <si>
    <t>MSK5.Knee.KOOSJr</t>
  </si>
  <si>
    <t>MSK5.Knee.IKDC</t>
  </si>
  <si>
    <t>MSK6.Neck.NPRS</t>
  </si>
  <si>
    <t>MSK8.Back.NPRS</t>
  </si>
  <si>
    <t>MSK9.LowerExtremity.NPRS</t>
  </si>
  <si>
    <t>MSK10.Knee.NPRS</t>
  </si>
  <si>
    <t>Age.num</t>
  </si>
  <si>
    <t>MSK4.LowerExtremity.PF</t>
  </si>
  <si>
    <t>GENDER_DSC</t>
  </si>
  <si>
    <t>Unknown</t>
  </si>
  <si>
    <t>AdmitScore</t>
  </si>
  <si>
    <t>ADMIT_SCORE_NO</t>
  </si>
  <si>
    <t>AdmitPain</t>
  </si>
  <si>
    <t>ADMIT_PAIN_NO</t>
  </si>
  <si>
    <t>MSK4.LowerExtremity.PI</t>
  </si>
  <si>
    <t>pyr2</t>
  </si>
  <si>
    <t>Industrial</t>
  </si>
  <si>
    <t>TxType</t>
  </si>
  <si>
    <t>TX_TYPE_CD</t>
  </si>
  <si>
    <t>lower</t>
  </si>
  <si>
    <t>upper</t>
  </si>
  <si>
    <t>DurCat</t>
  </si>
  <si>
    <t>[0,30]</t>
  </si>
  <si>
    <t>[31,90]</t>
  </si>
  <si>
    <t>[91,365]</t>
  </si>
  <si>
    <t>Infinity</t>
  </si>
  <si>
    <t>[366,Inf]</t>
  </si>
</sst>
</file>

<file path=xl/styles.xml><?xml version="1.0" encoding="utf-8"?>
<styleSheet xmlns="http://schemas.openxmlformats.org/spreadsheetml/2006/main">
  <numFmts count="1">
    <numFmt numFmtId="0" formatCode="General"/>
  </numFmts>
  <fonts count="14">
    <font>
      <sz val="11"/>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2"/>
      <color indexed="8"/>
      <name val="Calibri"/>
    </font>
    <font>
      <sz val="12"/>
      <color indexed="13"/>
      <name val="Calibri"/>
    </font>
    <font>
      <u val="single"/>
      <sz val="11"/>
      <color indexed="8"/>
      <name val="Arial"/>
    </font>
    <font>
      <sz val="11"/>
      <color indexed="8"/>
      <name val="Calibri"/>
    </font>
    <font>
      <sz val="11"/>
      <color indexed="15"/>
      <name val="Arial"/>
    </font>
    <font>
      <sz val="10"/>
      <color indexed="8"/>
      <name val="Arial"/>
    </font>
    <font>
      <sz val="11"/>
      <color indexed="8"/>
      <name val="Monospace"/>
    </font>
    <font>
      <sz val="11"/>
      <color indexed="17"/>
      <name val="Lato"/>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6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1" borderId="1" applyNumberFormat="0" applyFont="1" applyFill="0" applyBorder="1" applyAlignment="1" applyProtection="0">
      <alignment vertical="bottom"/>
    </xf>
    <xf numFmtId="49" fontId="1" borderId="1" applyNumberFormat="1" applyFont="1" applyFill="0" applyBorder="1" applyAlignment="1" applyProtection="0">
      <alignment vertical="bottom"/>
    </xf>
    <xf numFmtId="0" fontId="1" borderId="1" applyNumberFormat="1" applyFont="1" applyFill="0" applyBorder="1" applyAlignment="1" applyProtection="0">
      <alignment vertical="bottom"/>
    </xf>
    <xf numFmtId="0" fontId="6" borderId="1" applyNumberFormat="1" applyFont="1" applyFill="0" applyBorder="1" applyAlignment="1" applyProtection="0">
      <alignment vertical="bottom"/>
    </xf>
    <xf numFmtId="0" fontId="6" borderId="1" applyNumberFormat="1" applyFont="1" applyFill="0" applyBorder="1" applyAlignment="1" applyProtection="0">
      <alignment horizontal="right" vertical="bottom"/>
    </xf>
    <xf numFmtId="0" fontId="1" borderId="1" applyNumberFormat="1" applyFont="1" applyFill="0" applyBorder="1" applyAlignment="1" applyProtection="0">
      <alignment horizontal="right" vertical="bottom"/>
    </xf>
    <xf numFmtId="0" fontId="6" borderId="1" applyNumberFormat="0" applyFont="1" applyFill="0" applyBorder="1" applyAlignment="1" applyProtection="0">
      <alignment vertical="bottom"/>
    </xf>
    <xf numFmtId="0" fontId="1" borderId="2" applyNumberFormat="1" applyFont="1" applyFill="0" applyBorder="1" applyAlignment="1" applyProtection="0">
      <alignment vertical="bottom"/>
    </xf>
    <xf numFmtId="0" fontId="6" borderId="2" applyNumberFormat="1" applyFont="1" applyFill="0" applyBorder="1" applyAlignment="1" applyProtection="0">
      <alignment vertical="bottom"/>
    </xf>
    <xf numFmtId="0" fontId="1" borderId="3" applyNumberFormat="1" applyFont="1" applyFill="0" applyBorder="1" applyAlignment="1" applyProtection="0">
      <alignment vertical="bottom"/>
    </xf>
    <xf numFmtId="0" fontId="7" fillId="4" borderId="4" applyNumberFormat="1" applyFont="1" applyFill="1" applyBorder="1" applyAlignment="1" applyProtection="0">
      <alignment vertical="bottom"/>
    </xf>
    <xf numFmtId="0" fontId="1" borderId="5" applyNumberFormat="0" applyFont="1" applyFill="0" applyBorder="1" applyAlignment="1" applyProtection="0">
      <alignment vertical="bottom"/>
    </xf>
    <xf numFmtId="49" fontId="1" borderId="6" applyNumberFormat="1" applyFont="1" applyFill="0" applyBorder="1" applyAlignment="1" applyProtection="0">
      <alignment vertical="bottom"/>
    </xf>
    <xf numFmtId="0" fontId="1" borderId="7" applyNumberFormat="0" applyFont="1" applyFill="0" applyBorder="1" applyAlignment="1" applyProtection="0">
      <alignment vertical="bottom"/>
    </xf>
    <xf numFmtId="16" fontId="1"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8" borderId="1" applyNumberFormat="1" applyFont="1" applyFill="0" applyBorder="1" applyAlignment="1" applyProtection="0">
      <alignment vertical="bottom"/>
    </xf>
    <xf numFmtId="0" fontId="9"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10" borderId="4"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11" borderId="4"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12" fillId="5" borderId="1" applyNumberFormat="1" applyFont="1" applyFill="1" applyBorder="1" applyAlignment="1" applyProtection="0">
      <alignment vertical="bottom" wrapText="1"/>
    </xf>
    <xf numFmtId="0" fontId="0" fillId="5" borderId="3"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9" borderId="1" applyNumberFormat="0" applyFont="1" applyFill="0" applyBorder="1" applyAlignment="1" applyProtection="0">
      <alignment vertical="bottom"/>
    </xf>
    <xf numFmtId="0" fontId="9" borderId="1" applyNumberFormat="0" applyFont="1" applyFill="0" applyBorder="1" applyAlignment="1" applyProtection="0">
      <alignment horizontal="right" vertical="bottom"/>
    </xf>
    <xf numFmtId="0" fontId="0" applyNumberFormat="1" applyFont="1" applyFill="0" applyBorder="0" applyAlignment="1" applyProtection="0">
      <alignment vertical="bottom"/>
    </xf>
    <xf numFmtId="0" fontId="11" borderId="1" applyNumberFormat="0" applyFont="1" applyFill="0" applyBorder="1" applyAlignment="1" applyProtection="0">
      <alignment vertical="bottom"/>
    </xf>
    <xf numFmtId="0" fontId="9"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9"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fillId="5"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11" fontId="9"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11" borderId="1" applyNumberFormat="1" applyFont="1" applyFill="0" applyBorder="1" applyAlignment="1" applyProtection="0">
      <alignment vertical="bottom"/>
    </xf>
    <xf numFmtId="0" fontId="0" borderId="1" applyNumberFormat="1" applyFont="1" applyFill="0" applyBorder="1" applyAlignment="1" applyProtection="0">
      <alignment horizontal="righ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13" fillId="6" borderId="8" applyNumberFormat="0" applyFont="1" applyFill="1" applyBorder="1" applyAlignment="1" applyProtection="0">
      <alignment horizontal="lef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9"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12" fillId="5" borderId="3" applyNumberFormat="1" applyFont="1" applyFill="1" applyBorder="1" applyAlignment="1" applyProtection="0">
      <alignment vertical="bottom" wrapText="1"/>
    </xf>
    <xf numFmtId="0"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9" applyNumberFormat="1" applyFont="1" applyFill="0" applyBorder="1" applyAlignment="1" applyProtection="0">
      <alignment vertical="bottom"/>
    </xf>
    <xf numFmtId="0" fontId="9" borderId="7"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006100"/>
      <rgbColor rgb="ffc6efce"/>
      <rgbColor rgb="ff222222"/>
      <rgbColor rgb="ffffffff"/>
      <rgbColor rgb="ff1d1c1d"/>
      <rgbColor rgb="fff8f8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http://msk4.lowerextremity.pf" TargetMode="External"/></Relationships>

</file>

<file path=xl/worksheets/_rels/sheet3.xml.rels><?xml version="1.0" encoding="UTF-8"?>
<Relationships xmlns="http://schemas.openxmlformats.org/package/2006/relationships"><Relationship Id="rId1" Type="http://schemas.openxmlformats.org/officeDocument/2006/relationships/hyperlink" Target="http://msk4.lowerextremity.pf" TargetMode="External"/></Relationships>

</file>

<file path=xl/worksheets/_rels/sheet5.xml.rels><?xml version="1.0" encoding="UTF-8"?>
<Relationships xmlns="http://schemas.openxmlformats.org/package/2006/relationships"><Relationship Id="rId1" Type="http://schemas.openxmlformats.org/officeDocument/2006/relationships/hyperlink" Target="http://msk4.lowerextremity.pf" TargetMode="External"/></Relationships>

</file>

<file path=xl/worksheets/_rels/sheet8.xml.rels><?xml version="1.0" encoding="UTF-8"?>
<Relationships xmlns="http://schemas.openxmlformats.org/package/2006/relationships"><Relationship Id="rId1" Type="http://schemas.openxmlformats.org/officeDocument/2006/relationships/hyperlink" Target="http://msk4.lowerextremity.pf" TargetMode="External"/></Relationships>

</file>

<file path=xl/worksheets/_rels/sheet9.xml.rels><?xml version="1.0" encoding="UTF-8"?>
<Relationships xmlns="http://schemas.openxmlformats.org/package/2006/relationships"><Relationship Id="rId1" Type="http://schemas.openxmlformats.org/officeDocument/2006/relationships/hyperlink" Target="http://msk4.lowerextremity.pf"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86</v>
      </c>
      <c r="C11" s="3"/>
      <c r="D11" s="3"/>
    </row>
    <row r="12">
      <c r="B12" s="4"/>
      <c r="C12" t="s" s="4">
        <v>5</v>
      </c>
      <c r="D12" t="s" s="5">
        <v>86</v>
      </c>
    </row>
    <row r="13">
      <c r="B13" t="s" s="3">
        <v>7</v>
      </c>
      <c r="C13" s="3"/>
      <c r="D13" s="3"/>
    </row>
    <row r="14">
      <c r="B14" s="4"/>
      <c r="C14" t="s" s="4">
        <v>5</v>
      </c>
      <c r="D14" t="s" s="5">
        <v>7</v>
      </c>
    </row>
    <row r="15">
      <c r="B15" t="s" s="3">
        <v>8</v>
      </c>
      <c r="C15" s="3"/>
      <c r="D15" s="3"/>
    </row>
    <row r="16">
      <c r="B16" s="4"/>
      <c r="C16" t="s" s="4">
        <v>5</v>
      </c>
      <c r="D16" t="s" s="5">
        <v>8</v>
      </c>
    </row>
    <row r="17">
      <c r="B17" t="s" s="3">
        <v>110</v>
      </c>
      <c r="C17" s="3"/>
      <c r="D17" s="3"/>
    </row>
    <row r="18">
      <c r="B18" s="4"/>
      <c r="C18" t="s" s="4">
        <v>5</v>
      </c>
      <c r="D18" t="s" s="5">
        <v>110</v>
      </c>
    </row>
    <row r="19">
      <c r="B19" t="s" s="3">
        <v>112</v>
      </c>
      <c r="C19" s="3"/>
      <c r="D19" s="3"/>
    </row>
    <row r="20">
      <c r="B20" s="4"/>
      <c r="C20" t="s" s="4">
        <v>5</v>
      </c>
      <c r="D20" t="s" s="5">
        <v>112</v>
      </c>
    </row>
    <row r="21">
      <c r="B21" t="s" s="3">
        <v>11</v>
      </c>
      <c r="C21" s="3"/>
      <c r="D21" s="3"/>
    </row>
    <row r="22">
      <c r="B22" s="4"/>
      <c r="C22" t="s" s="4">
        <v>5</v>
      </c>
      <c r="D22" t="s" s="5">
        <v>11</v>
      </c>
    </row>
    <row r="23">
      <c r="B23" t="s" s="3">
        <v>117</v>
      </c>
      <c r="C23" s="3"/>
      <c r="D23" s="3"/>
    </row>
    <row r="24">
      <c r="B24" s="4"/>
      <c r="C24" t="s" s="4">
        <v>5</v>
      </c>
      <c r="D24" t="s" s="5">
        <v>117</v>
      </c>
    </row>
    <row r="25">
      <c r="B25" t="s" s="3">
        <v>13</v>
      </c>
      <c r="C25" s="3"/>
      <c r="D25" s="3"/>
    </row>
    <row r="26">
      <c r="B26" s="4"/>
      <c r="C26" t="s" s="4">
        <v>5</v>
      </c>
      <c r="D26" t="s" s="5">
        <v>13</v>
      </c>
    </row>
  </sheetData>
  <mergeCells count="1">
    <mergeCell ref="B3:D3"/>
  </mergeCells>
  <hyperlinks>
    <hyperlink ref="D10" location="'Patient Data'!R1C1" tooltip="" display="Patient Data"/>
    <hyperlink ref="D12" location="'Intercepts'!R1C1" tooltip="" display="Intercepts"/>
    <hyperlink ref="D14" location="'Age'!R1C1" tooltip="" display="Age"/>
    <hyperlink ref="D16" location="'Sex'!R1C1" tooltip="" display="Sex"/>
    <hyperlink ref="D18" location="'AdmitScore'!R1C1" tooltip="" display="AdmitScore"/>
    <hyperlink ref="D20" location="'AdmitPain'!R1C1" tooltip="" display="AdmitPain"/>
    <hyperlink ref="D22" location="'Payer'!R1C1" tooltip="" display="Payer"/>
    <hyperlink ref="D24" location="'TxType'!R1C1" tooltip="" display="TxType"/>
    <hyperlink ref="D26" location="'Duration'!R1C1" tooltip="" display="Duration"/>
  </hyperlinks>
</worksheet>
</file>

<file path=xl/worksheets/sheet10.xml><?xml version="1.0" encoding="utf-8"?>
<worksheet xmlns:r="http://schemas.openxmlformats.org/officeDocument/2006/relationships" xmlns="http://schemas.openxmlformats.org/spreadsheetml/2006/main">
  <dimension ref="A1:V11"/>
  <sheetViews>
    <sheetView workbookViewId="0" showGridLines="0" defaultGridColor="1"/>
  </sheetViews>
  <sheetFormatPr defaultColWidth="12.6667" defaultRowHeight="15" customHeight="1" outlineLevelRow="0" outlineLevelCol="0"/>
  <cols>
    <col min="1" max="2" width="6.67188" style="61" customWidth="1"/>
    <col min="3" max="3" width="8.17188" style="61" customWidth="1"/>
    <col min="4" max="4" width="13.1719" style="61" customWidth="1"/>
    <col min="5" max="5" width="12.3516" style="61" customWidth="1"/>
    <col min="6" max="6" width="14.1719" style="61" customWidth="1"/>
    <col min="7" max="7" width="12.6719" style="61" customWidth="1"/>
    <col min="8" max="8" width="26" style="61" customWidth="1"/>
    <col min="9" max="9" width="12.6719" style="61" customWidth="1"/>
    <col min="10" max="11" width="13.1719" style="61" customWidth="1"/>
    <col min="12" max="12" width="21.8516" style="61" customWidth="1"/>
    <col min="13" max="13" width="26" style="61" customWidth="1"/>
    <col min="14" max="14" width="12.8516" style="61" customWidth="1"/>
    <col min="15" max="15" width="13.1719" style="61" customWidth="1"/>
    <col min="16" max="22" width="12.6719" style="61" customWidth="1"/>
    <col min="23" max="16384" width="12.6719" style="61" customWidth="1"/>
  </cols>
  <sheetData>
    <row r="1" ht="14.25" customHeight="1">
      <c r="A1" t="s" s="44">
        <v>119</v>
      </c>
      <c r="B1" t="s" s="44">
        <v>120</v>
      </c>
      <c r="C1" t="s" s="44">
        <v>121</v>
      </c>
      <c r="D1" t="s" s="25">
        <v>88</v>
      </c>
      <c r="E1" t="s" s="25">
        <v>89</v>
      </c>
      <c r="F1" t="s" s="25">
        <v>90</v>
      </c>
      <c r="G1" t="s" s="25">
        <v>91</v>
      </c>
      <c r="H1" t="s" s="25">
        <v>92</v>
      </c>
      <c r="I1" t="s" s="25">
        <v>93</v>
      </c>
      <c r="J1" t="s" s="25">
        <v>94</v>
      </c>
      <c r="K1" t="s" s="25">
        <v>95</v>
      </c>
      <c r="L1" t="s" s="27">
        <v>96</v>
      </c>
      <c r="M1" t="s" s="25">
        <v>97</v>
      </c>
      <c r="N1" t="s" s="25">
        <v>98</v>
      </c>
      <c r="O1" t="s" s="25">
        <v>99</v>
      </c>
      <c r="P1" t="s" s="25">
        <v>100</v>
      </c>
      <c r="Q1" t="s" s="25">
        <v>101</v>
      </c>
      <c r="R1" t="s" s="25">
        <v>102</v>
      </c>
      <c r="S1" t="s" s="25">
        <v>74</v>
      </c>
      <c r="T1" t="s" s="25">
        <v>103</v>
      </c>
      <c r="U1" t="s" s="25">
        <v>104</v>
      </c>
      <c r="V1" t="s" s="25">
        <v>105</v>
      </c>
    </row>
    <row r="2" ht="14.25" customHeight="1">
      <c r="A2" t="s" s="44">
        <v>23</v>
      </c>
      <c r="B2" t="s" s="44">
        <v>23</v>
      </c>
      <c r="C2" t="s" s="44">
        <v>23</v>
      </c>
      <c r="D2" s="28">
        <v>0</v>
      </c>
      <c r="E2" s="28">
        <v>0</v>
      </c>
      <c r="F2" s="28">
        <v>0</v>
      </c>
      <c r="G2" s="28">
        <v>0</v>
      </c>
      <c r="H2" s="57">
        <v>0</v>
      </c>
      <c r="I2" s="28">
        <v>0</v>
      </c>
      <c r="J2" s="28">
        <v>0</v>
      </c>
      <c r="K2" s="28">
        <v>0</v>
      </c>
      <c r="L2" s="42">
        <v>0</v>
      </c>
      <c r="M2" s="28">
        <v>0</v>
      </c>
      <c r="N2" s="28">
        <v>0</v>
      </c>
      <c r="O2" s="28">
        <v>0</v>
      </c>
      <c r="P2" s="28">
        <v>0</v>
      </c>
      <c r="Q2" s="57">
        <v>0</v>
      </c>
      <c r="R2" s="28">
        <v>0</v>
      </c>
      <c r="S2" s="28">
        <v>0</v>
      </c>
      <c r="T2" s="28">
        <v>0</v>
      </c>
      <c r="U2" s="28">
        <v>0</v>
      </c>
      <c r="V2" s="28">
        <v>0</v>
      </c>
    </row>
    <row r="3" ht="14.25" customHeight="1">
      <c r="A3" s="28">
        <v>0</v>
      </c>
      <c r="B3" s="28">
        <v>30</v>
      </c>
      <c r="C3" t="s" s="44">
        <v>122</v>
      </c>
      <c r="D3" s="29">
        <v>0</v>
      </c>
      <c r="E3" s="29">
        <v>0</v>
      </c>
      <c r="F3" s="29">
        <v>-0.42116219961472</v>
      </c>
      <c r="G3" s="30">
        <v>0</v>
      </c>
      <c r="H3" s="31">
        <v>-0.663</v>
      </c>
      <c r="I3" s="34">
        <v>-0.372591666171782</v>
      </c>
      <c r="J3" s="58">
        <v>0</v>
      </c>
      <c r="K3" s="29">
        <v>0</v>
      </c>
      <c r="L3" s="42">
        <v>0</v>
      </c>
      <c r="M3" s="35">
        <v>-0.309</v>
      </c>
      <c r="N3" s="29">
        <v>-0.516966505385195</v>
      </c>
      <c r="O3" s="29">
        <v>0</v>
      </c>
      <c r="P3" s="59">
        <v>-0.495</v>
      </c>
      <c r="Q3" s="31">
        <v>0</v>
      </c>
      <c r="R3" s="34">
        <v>-0.474752070993489</v>
      </c>
      <c r="S3" s="29">
        <v>-0.290960279046578</v>
      </c>
      <c r="T3" s="29">
        <v>-0.470600363507236</v>
      </c>
      <c r="U3" s="29">
        <v>0</v>
      </c>
      <c r="V3" s="29">
        <v>-0.415541451016493</v>
      </c>
    </row>
    <row r="4" ht="14.25" customHeight="1">
      <c r="A4" s="28">
        <v>31</v>
      </c>
      <c r="B4" s="28">
        <v>90</v>
      </c>
      <c r="C4" t="s" s="44">
        <v>123</v>
      </c>
      <c r="D4" s="29">
        <v>0.0740966371139434</v>
      </c>
      <c r="E4" s="29">
        <v>0</v>
      </c>
      <c r="F4" s="29">
        <v>-0.394675845754494</v>
      </c>
      <c r="G4" s="28">
        <v>0</v>
      </c>
      <c r="H4" s="60">
        <v>-0.613</v>
      </c>
      <c r="I4" s="30">
        <v>-0.308478049937962</v>
      </c>
      <c r="J4" s="33">
        <v>0.539060184051235</v>
      </c>
      <c r="K4" s="34">
        <v>-0.402631185130926</v>
      </c>
      <c r="L4" s="51">
        <v>0</v>
      </c>
      <c r="M4" s="29">
        <v>0</v>
      </c>
      <c r="N4" s="29">
        <v>-0.266443494517738</v>
      </c>
      <c r="O4" s="28">
        <v>0</v>
      </c>
      <c r="P4" s="35">
        <v>-0.407</v>
      </c>
      <c r="Q4" s="60">
        <v>0.0624</v>
      </c>
      <c r="R4" s="29">
        <v>-0.346999780528848</v>
      </c>
      <c r="S4" s="29">
        <v>0</v>
      </c>
      <c r="T4" s="29">
        <v>-0.375476431106874</v>
      </c>
      <c r="U4" s="29">
        <v>-0.160163352155518</v>
      </c>
      <c r="V4" s="29">
        <v>-0.172067074559788</v>
      </c>
    </row>
    <row r="5" ht="14.25" customHeight="1">
      <c r="A5" s="28">
        <v>91</v>
      </c>
      <c r="B5" s="28">
        <v>365</v>
      </c>
      <c r="C5" t="s" s="44">
        <v>124</v>
      </c>
      <c r="D5" s="29">
        <v>0.277338847459895</v>
      </c>
      <c r="E5" s="29">
        <v>0</v>
      </c>
      <c r="F5" s="29">
        <v>-0.0877782830073295</v>
      </c>
      <c r="G5" s="29">
        <v>0</v>
      </c>
      <c r="H5" s="58">
        <v>-0.396</v>
      </c>
      <c r="I5" s="29">
        <v>0</v>
      </c>
      <c r="J5" s="62">
        <v>0</v>
      </c>
      <c r="K5" s="29">
        <v>0.0334511340147533</v>
      </c>
      <c r="L5" s="51">
        <v>0.7816</v>
      </c>
      <c r="M5" s="29">
        <v>0</v>
      </c>
      <c r="N5" s="29">
        <v>-0.09813158472151361</v>
      </c>
      <c r="O5" s="29">
        <v>0</v>
      </c>
      <c r="P5" s="35">
        <v>-0.275</v>
      </c>
      <c r="Q5" s="29">
        <v>0.263</v>
      </c>
      <c r="R5" s="29">
        <v>-0.118861286375106</v>
      </c>
      <c r="S5" s="29">
        <v>-0.107953136084045</v>
      </c>
      <c r="T5" s="29">
        <v>-0.114342274792505</v>
      </c>
      <c r="U5" s="29">
        <v>-0.0209614686952268</v>
      </c>
      <c r="V5" s="29">
        <v>-0.0330653131258739</v>
      </c>
    </row>
    <row r="6" ht="14.25" customHeight="1">
      <c r="A6" s="28">
        <v>366</v>
      </c>
      <c r="B6" t="s" s="44">
        <v>125</v>
      </c>
      <c r="C6" t="s" s="44">
        <v>126</v>
      </c>
      <c r="D6" s="29">
        <v>0.581832304828907</v>
      </c>
      <c r="E6" s="29">
        <v>0.09989644700529721</v>
      </c>
      <c r="F6" s="29">
        <v>0.184853222692352</v>
      </c>
      <c r="G6" s="30">
        <v>0</v>
      </c>
      <c r="H6" s="31">
        <v>0</v>
      </c>
      <c r="I6" s="32">
        <v>0.340633290064745</v>
      </c>
      <c r="J6" s="33">
        <v>0.771206663621318</v>
      </c>
      <c r="K6" s="34">
        <v>0.34898295433384</v>
      </c>
      <c r="L6" s="51">
        <v>0</v>
      </c>
      <c r="M6" s="29">
        <v>0</v>
      </c>
      <c r="N6" s="29">
        <v>0.299426334623847</v>
      </c>
      <c r="O6" s="29">
        <v>0.668194279038861</v>
      </c>
      <c r="P6" s="29">
        <v>0</v>
      </c>
      <c r="Q6" s="29">
        <v>0.5649999999999999</v>
      </c>
      <c r="R6" s="29">
        <v>0.240195928083969</v>
      </c>
      <c r="S6" s="29">
        <v>0.0519006124936081</v>
      </c>
      <c r="T6" s="29">
        <v>0.220237388330606</v>
      </c>
      <c r="U6" s="29">
        <v>0.186980999582818</v>
      </c>
      <c r="V6" s="29">
        <v>0.105209451777181</v>
      </c>
    </row>
    <row r="7" ht="14.25" customHeight="1">
      <c r="A7" s="38"/>
      <c r="B7" s="38"/>
      <c r="C7" s="38"/>
      <c r="D7" s="38"/>
      <c r="E7" s="38"/>
      <c r="F7" s="38"/>
      <c r="G7" s="23"/>
      <c r="H7" s="63"/>
      <c r="I7" s="38"/>
      <c r="J7" s="63"/>
      <c r="K7" s="38"/>
      <c r="L7" s="38"/>
      <c r="M7" s="38"/>
      <c r="N7" s="38"/>
      <c r="O7" s="38"/>
      <c r="P7" s="23"/>
      <c r="Q7" s="23"/>
      <c r="R7" s="23"/>
      <c r="S7" s="23"/>
      <c r="T7" s="23"/>
      <c r="U7" s="23"/>
      <c r="V7" s="23"/>
    </row>
    <row r="8" ht="14.25" customHeight="1">
      <c r="A8" s="38"/>
      <c r="B8" s="38"/>
      <c r="C8" s="38"/>
      <c r="D8" s="38"/>
      <c r="E8" s="38"/>
      <c r="F8" s="38"/>
      <c r="G8" s="38"/>
      <c r="H8" s="38"/>
      <c r="I8" s="38"/>
      <c r="J8" s="38"/>
      <c r="K8" s="38"/>
      <c r="L8" s="38"/>
      <c r="M8" s="38"/>
      <c r="N8" s="38"/>
      <c r="O8" s="38"/>
      <c r="P8" s="23"/>
      <c r="Q8" s="23"/>
      <c r="R8" s="23"/>
      <c r="S8" s="23"/>
      <c r="T8" s="23"/>
      <c r="U8" s="23"/>
      <c r="V8" s="23"/>
    </row>
    <row r="9" ht="14.25" customHeight="1">
      <c r="A9" s="38"/>
      <c r="B9" s="23"/>
      <c r="C9" s="38"/>
      <c r="D9" s="38"/>
      <c r="E9" s="38"/>
      <c r="F9" s="38"/>
      <c r="G9" s="38"/>
      <c r="H9" s="38"/>
      <c r="I9" s="38"/>
      <c r="J9" s="38"/>
      <c r="K9" s="38"/>
      <c r="L9" s="38"/>
      <c r="M9" s="38"/>
      <c r="N9" s="38"/>
      <c r="O9" s="38"/>
      <c r="P9" s="23"/>
      <c r="Q9" s="23"/>
      <c r="R9" s="23"/>
      <c r="S9" s="23"/>
      <c r="T9" s="23"/>
      <c r="U9" s="23"/>
      <c r="V9" s="23"/>
    </row>
    <row r="10" ht="14.25" customHeight="1">
      <c r="A10" s="23"/>
      <c r="B10" s="23"/>
      <c r="C10" s="23"/>
      <c r="D10" s="23"/>
      <c r="E10" s="23"/>
      <c r="F10" s="23"/>
      <c r="G10" s="23"/>
      <c r="H10" s="23"/>
      <c r="I10" s="23"/>
      <c r="J10" s="23"/>
      <c r="K10" s="23"/>
      <c r="L10" s="23"/>
      <c r="M10" s="23"/>
      <c r="N10" s="23"/>
      <c r="O10" s="23"/>
      <c r="P10" s="23"/>
      <c r="Q10" s="23"/>
      <c r="R10" s="23"/>
      <c r="S10" s="23"/>
      <c r="T10" s="23"/>
      <c r="U10" s="23"/>
      <c r="V10" s="23"/>
    </row>
    <row r="11" ht="14.25" customHeight="1">
      <c r="A11" s="23"/>
      <c r="B11" s="23"/>
      <c r="C11" s="23"/>
      <c r="D11" s="39"/>
      <c r="E11" s="39"/>
      <c r="F11" s="39"/>
      <c r="G11" s="39"/>
      <c r="H11" s="39"/>
      <c r="I11" s="39"/>
      <c r="J11" s="39"/>
      <c r="K11" s="39"/>
      <c r="L11" s="39"/>
      <c r="M11" s="39"/>
      <c r="N11" s="39"/>
      <c r="O11" s="39"/>
      <c r="P11" s="23"/>
      <c r="Q11" s="23"/>
      <c r="R11" s="23"/>
      <c r="S11" s="23"/>
      <c r="T11" s="23"/>
      <c r="U11" s="23"/>
      <c r="V11" s="23"/>
    </row>
  </sheetData>
  <hyperlinks>
    <hyperlink ref="L1" r:id="rId1" location="" tooltip="" display="MSK4.LowerExtremity.PF"/>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34"/>
  <sheetViews>
    <sheetView workbookViewId="0" showGridLines="0" defaultGridColor="1"/>
  </sheetViews>
  <sheetFormatPr defaultColWidth="12.6667" defaultRowHeight="15" customHeight="1" outlineLevelRow="0" outlineLevelCol="0"/>
  <cols>
    <col min="1" max="1" width="13.6719" style="6" customWidth="1"/>
    <col min="2" max="2" width="7.5" style="6" customWidth="1"/>
    <col min="3" max="3" width="5.17188" style="6" customWidth="1"/>
    <col min="4" max="4" width="13.3516" style="6" customWidth="1"/>
    <col min="5" max="5" width="13.6719" style="6" customWidth="1"/>
    <col min="6" max="6" width="32.3516" style="6" customWidth="1"/>
    <col min="7" max="8" width="13.6719" style="6" customWidth="1"/>
    <col min="9" max="9" width="18" style="6" customWidth="1"/>
    <col min="10" max="10" width="18.6719" style="6" customWidth="1"/>
    <col min="11" max="11" width="7.67188" style="6" customWidth="1"/>
    <col min="12" max="12" width="12.6719" style="6" customWidth="1"/>
    <col min="13" max="15" width="21.8516" style="6" customWidth="1"/>
    <col min="16" max="16" width="33.3516" style="6" customWidth="1"/>
    <col min="17" max="18" width="7.67188" style="6" customWidth="1"/>
    <col min="19" max="26" width="12.6719" style="6" customWidth="1"/>
    <col min="27" max="16384" width="12.6719" style="6" customWidth="1"/>
  </cols>
  <sheetData>
    <row r="1" ht="14.25" customHeight="1">
      <c r="A1" t="s" s="7">
        <v>6</v>
      </c>
      <c r="B1" t="s" s="7">
        <v>7</v>
      </c>
      <c r="C1" t="s" s="7">
        <v>8</v>
      </c>
      <c r="D1" t="s" s="7">
        <v>9</v>
      </c>
      <c r="E1" t="s" s="7">
        <v>10</v>
      </c>
      <c r="F1" t="s" s="7">
        <v>11</v>
      </c>
      <c r="G1" t="s" s="7">
        <v>12</v>
      </c>
      <c r="H1" t="s" s="7">
        <v>13</v>
      </c>
      <c r="I1" s="8"/>
      <c r="J1" t="s" s="9">
        <v>14</v>
      </c>
      <c r="K1" s="8"/>
      <c r="L1" t="s" s="7">
        <v>15</v>
      </c>
      <c r="M1" t="s" s="9">
        <v>16</v>
      </c>
      <c r="N1" t="s" s="9">
        <v>17</v>
      </c>
      <c r="O1" s="8"/>
      <c r="P1" t="s" s="7">
        <v>18</v>
      </c>
      <c r="Q1" s="10">
        <v>17</v>
      </c>
      <c r="R1" s="8"/>
      <c r="S1" s="8"/>
      <c r="T1" s="8"/>
      <c r="U1" s="8"/>
      <c r="V1" s="8"/>
      <c r="W1" s="8"/>
      <c r="X1" s="8"/>
      <c r="Y1" s="8"/>
      <c r="Z1" s="8"/>
    </row>
    <row r="2" ht="14.25" customHeight="1">
      <c r="A2" t="s" s="7">
        <v>19</v>
      </c>
      <c r="B2" s="11">
        <v>70</v>
      </c>
      <c r="C2" t="s" s="7">
        <v>20</v>
      </c>
      <c r="D2" s="11">
        <v>33</v>
      </c>
      <c r="E2" s="11">
        <v>5</v>
      </c>
      <c r="F2" t="s" s="7">
        <v>21</v>
      </c>
      <c r="G2" t="s" s="7">
        <v>22</v>
      </c>
      <c r="H2" t="s" s="7">
        <v>23</v>
      </c>
      <c r="I2" s="8"/>
      <c r="J2" s="11">
        <v>0</v>
      </c>
      <c r="K2" s="8"/>
      <c r="L2" s="11">
        <f>EXP(VLOOKUP(1,'Intercepts'!A$2:T$2,Q$1,FALSE)+VLOOKUP(B2,'Age'!A$13:T$103,Q$1,FALSE)+VLOOKUP(C2,'Sex'!A$2:T$4,Q$1,FALSE)+VLOOKUP(D2,'AdmitScore'!A$2:T$102,Q$1,FALSE)+VLOOKUP(E2,'AdmitPain'!A$2:T$12,Q$1,FALSE)+VLOOKUP(F2,'Payer'!A$2:T$8,Q$1,FALSE)+VLOOKUP(G2,'TxType'!A$2:T$3,Q$1,FALSE)+VLOOKUP(H2,'Duration'!A$2:V$9,Q$1+2,TRUE))/(1+EXP(VLOOKUP(1,'Intercepts'!A$2:T$2,Q$1,FALSE)+VLOOKUP(B2,'Age'!A$13:T$103,Q$1,FALSE)+VLOOKUP(C2,'Sex'!A$2:T$4,Q$1,FALSE)+VLOOKUP(D2,'AdmitScore'!A$2:T$102,Q$1,FALSE)+VLOOKUP(E2,'AdmitPain'!A$2:T$12,Q$1,FALSE)+VLOOKUP(F2,'Payer'!A$2:T$8,Q$1,FALSE)+VLOOKUP(G2,'TxType'!A$2:T$3,Q$1,FALSE)+VLOOKUP(H2,'Duration'!A$2:V$9,Q$1+2,TRUE)))</f>
        <v>0.406953215691037</v>
      </c>
      <c r="M2" s="10">
        <f>(J2-L2)</f>
        <v>-0.406953215691037</v>
      </c>
      <c r="N2" s="10">
        <f>(M2+1)/2</f>
        <v>0.296523392154482</v>
      </c>
      <c r="O2" s="8"/>
      <c r="P2" t="s" s="7">
        <v>24</v>
      </c>
      <c r="Q2" s="8"/>
      <c r="R2" s="8"/>
      <c r="S2" s="8"/>
      <c r="T2" s="8"/>
      <c r="U2" s="8"/>
      <c r="V2" s="8"/>
      <c r="W2" s="8"/>
      <c r="X2" s="8"/>
      <c r="Y2" s="8"/>
      <c r="Z2" s="8"/>
    </row>
    <row r="3" ht="14.25" customHeight="1">
      <c r="A3" t="s" s="7">
        <v>25</v>
      </c>
      <c r="B3" s="11">
        <v>57</v>
      </c>
      <c r="C3" t="s" s="7">
        <v>26</v>
      </c>
      <c r="D3" s="11">
        <v>3</v>
      </c>
      <c r="E3" s="11">
        <v>5</v>
      </c>
      <c r="F3" t="s" s="7">
        <v>23</v>
      </c>
      <c r="G3" t="s" s="7">
        <v>22</v>
      </c>
      <c r="H3" t="s" s="7">
        <v>23</v>
      </c>
      <c r="I3" s="8"/>
      <c r="J3" s="11">
        <v>0</v>
      </c>
      <c r="K3" s="8"/>
      <c r="L3" s="11">
        <f>EXP(VLOOKUP(1,'Intercepts'!A$2:T$2,Q$1,FALSE)+VLOOKUP(B3,'Age'!A$13:T$103,Q$1,FALSE)+VLOOKUP(C3,'Sex'!A$2:T$4,Q$1,FALSE)+VLOOKUP(D3,'AdmitScore'!A$3:T$103,Q$1,FALSE)+VLOOKUP(E3,'AdmitPain'!A$3:T$13,Q$1,FALSE)+VLOOKUP(F3,'Payer'!A$2:T$8,Q$1,FALSE)+VLOOKUP(G3,'TxType'!A$2:T$3,Q$1,FALSE)+VLOOKUP(H3,'Duration'!A$2:V$6,Q$1+2,TRUE))/(1+EXP(VLOOKUP(1,'Intercepts'!A$2:T$2,Q$1,FALSE)+VLOOKUP(B3,'Age'!A$13:T$103,Q$1,FALSE)+VLOOKUP(C3,'Sex'!A$2:T$4,Q$1,FALSE)+VLOOKUP(D3,'AdmitScore'!A$3:T$103,Q$1,FALSE)+VLOOKUP(E3,'AdmitPain'!A$3:T$13,Q$1,FALSE)+VLOOKUP(F3,'Payer'!A$2:T$8,Q$1,FALSE)+VLOOKUP(G3,'TxType'!A$2:T$3,Q$1,FALSE)+VLOOKUP(H3,'Duration'!A$2:V$6,Q$1+2,TRUE)))</f>
        <v>0.41165736118479</v>
      </c>
      <c r="M3" s="10">
        <f>(J3-L3)</f>
        <v>-0.41165736118479</v>
      </c>
      <c r="N3" s="10">
        <f>(M3+1)/2</f>
        <v>0.294171319407605</v>
      </c>
      <c r="O3" s="8"/>
      <c r="P3" s="8"/>
      <c r="Q3" s="8"/>
      <c r="R3" s="8"/>
      <c r="S3" s="8"/>
      <c r="T3" s="8"/>
      <c r="U3" s="8"/>
      <c r="V3" s="8"/>
      <c r="W3" s="8"/>
      <c r="X3" s="8"/>
      <c r="Y3" s="8"/>
      <c r="Z3" s="8"/>
    </row>
    <row r="4" ht="14.25" customHeight="1">
      <c r="A4" t="s" s="7">
        <v>27</v>
      </c>
      <c r="B4" s="11">
        <v>48</v>
      </c>
      <c r="C4" t="s" s="7">
        <v>26</v>
      </c>
      <c r="D4" s="11">
        <v>15</v>
      </c>
      <c r="E4" s="11">
        <v>1</v>
      </c>
      <c r="F4" t="s" s="7">
        <v>28</v>
      </c>
      <c r="G4" t="s" s="7">
        <v>29</v>
      </c>
      <c r="H4" s="11">
        <v>200</v>
      </c>
      <c r="I4" s="8"/>
      <c r="J4" s="11">
        <v>0</v>
      </c>
      <c r="K4" s="8"/>
      <c r="L4" s="11">
        <f>EXP(VLOOKUP(1,'Intercepts'!A$2:T$2,Q$1,FALSE)+VLOOKUP(B4,'Age'!A$13:T$103,Q$1,FALSE)+VLOOKUP(C4,'Sex'!A$2:T$4,Q$1,FALSE)+VLOOKUP(D4,'AdmitScore'!A$3:T$103,Q$1,FALSE)+VLOOKUP(E4,'AdmitPain'!A$3:T$13,Q$1,FALSE)+VLOOKUP(F4,'Payer'!A$2:T$8,Q$1,FALSE)+VLOOKUP(G4,'TxType'!A$2:T$3,Q$1,FALSE)+VLOOKUP(H4,'Duration'!A$2:V$6,Q$1+2,TRUE))/(1+EXP(VLOOKUP(1,'Intercepts'!A$2:T$2,Q$1,FALSE)+VLOOKUP(B4,'Age'!A$13:T$103,Q$1,FALSE)+VLOOKUP(C4,'Sex'!A$2:T$4,Q$1,FALSE)+VLOOKUP(D4,'AdmitScore'!A$3:T$103,Q$1,FALSE)+VLOOKUP(E4,'AdmitPain'!A$3:T$13,Q$1,FALSE)+VLOOKUP(F4,'Payer'!A$2:T$8,Q$1,FALSE)+VLOOKUP(G4,'TxType'!A$2:T$3,Q$1,FALSE)+VLOOKUP(H4,'Duration'!A$2:V$6,Q$1+2,TRUE)))</f>
        <v>0.784640575775655</v>
      </c>
      <c r="M4" s="10">
        <f>(J4-L4)</f>
        <v>-0.784640575775655</v>
      </c>
      <c r="N4" s="10">
        <f>(M4+1)/2</f>
        <v>0.107679712112173</v>
      </c>
      <c r="O4" s="8"/>
      <c r="P4" t="s" s="7">
        <v>30</v>
      </c>
      <c r="Q4" s="11">
        <v>2</v>
      </c>
      <c r="R4" s="8"/>
      <c r="S4" s="8"/>
      <c r="T4" s="8"/>
      <c r="U4" s="8"/>
      <c r="V4" s="8"/>
      <c r="W4" s="8"/>
      <c r="X4" s="8"/>
      <c r="Y4" s="8"/>
      <c r="Z4" s="8"/>
    </row>
    <row r="5" ht="14.25" customHeight="1">
      <c r="A5" t="s" s="7">
        <v>31</v>
      </c>
      <c r="B5" s="11">
        <v>93</v>
      </c>
      <c r="C5" t="s" s="7">
        <v>26</v>
      </c>
      <c r="D5" s="11">
        <v>20</v>
      </c>
      <c r="E5" s="11">
        <v>2</v>
      </c>
      <c r="F5" t="s" s="9">
        <v>32</v>
      </c>
      <c r="G5" t="s" s="7">
        <v>29</v>
      </c>
      <c r="H5" s="11">
        <v>3</v>
      </c>
      <c r="I5" s="8"/>
      <c r="J5" s="11">
        <v>0</v>
      </c>
      <c r="K5" s="8"/>
      <c r="L5" s="11">
        <f>EXP(VLOOKUP(1,'Intercepts'!A$2:T$2,Q$1,FALSE)+VLOOKUP(B5,'Age'!A$13:T$103,Q$1,FALSE)+VLOOKUP(C5,'Sex'!A$2:T$4,Q$1,FALSE)+VLOOKUP(D5,'AdmitScore'!A$3:T$103,Q$1,FALSE)+VLOOKUP(E5,'AdmitPain'!A$3:T$13,Q$1,FALSE)+VLOOKUP(F5,'Payer'!A$2:T$8,Q$1,FALSE)+VLOOKUP(G5,'TxType'!A$2:T$3,Q$1,FALSE)+VLOOKUP(H5,'Duration'!A$2:V$6,Q$1+2,TRUE))/(1+EXP(VLOOKUP(1,'Intercepts'!A$2:T$2,Q$1,FALSE)+VLOOKUP(B5,'Age'!A$13:T$103,Q$1,FALSE)+VLOOKUP(C5,'Sex'!A$2:T$4,Q$1,FALSE)+VLOOKUP(D5,'AdmitScore'!A$3:T$103,Q$1,FALSE)+VLOOKUP(E5,'AdmitPain'!A$3:T$13,Q$1,FALSE)+VLOOKUP(F5,'Payer'!A$2:T$8,Q$1,FALSE)+VLOOKUP(G5,'TxType'!A$2:T$3,Q$1,FALSE)+VLOOKUP(H5,'Duration'!A$2:V$6,Q$1+2,TRUE)))</f>
        <v>0.7945322840875561</v>
      </c>
      <c r="M5" s="10">
        <f>(J5-L5)</f>
        <v>-0.7945322840875561</v>
      </c>
      <c r="N5" s="10">
        <f>(M5+1)/2</f>
        <v>0.102733857956222</v>
      </c>
      <c r="O5" s="8"/>
      <c r="P5" t="s" s="7">
        <v>33</v>
      </c>
      <c r="Q5" s="11">
        <v>3</v>
      </c>
      <c r="R5" s="8"/>
      <c r="S5" s="8"/>
      <c r="T5" s="8"/>
      <c r="U5" s="8"/>
      <c r="V5" s="8"/>
      <c r="W5" s="8"/>
      <c r="X5" s="8"/>
      <c r="Y5" s="8"/>
      <c r="Z5" s="8"/>
    </row>
    <row r="6" ht="14.25" customHeight="1">
      <c r="A6" t="s" s="7">
        <v>34</v>
      </c>
      <c r="B6" s="11">
        <v>55</v>
      </c>
      <c r="C6" t="s" s="7">
        <v>26</v>
      </c>
      <c r="D6" s="11">
        <v>25</v>
      </c>
      <c r="E6" s="11">
        <v>3</v>
      </c>
      <c r="F6" t="s" s="7">
        <v>28</v>
      </c>
      <c r="G6" t="s" s="7">
        <v>29</v>
      </c>
      <c r="H6" s="11">
        <v>366</v>
      </c>
      <c r="I6" s="8"/>
      <c r="J6" s="11">
        <v>1</v>
      </c>
      <c r="K6" s="8"/>
      <c r="L6" s="11">
        <f>EXP(VLOOKUP(1,'Intercepts'!A$2:T$2,Q$1,FALSE)+VLOOKUP(B6,'Age'!A$13:T$103,Q$1,FALSE)+VLOOKUP(C6,'Sex'!A$2:T$4,Q$1,FALSE)+VLOOKUP(D6,'AdmitScore'!A$3:T$103,Q$1,FALSE)+VLOOKUP(E6,'AdmitPain'!A$3:T$13,Q$1,FALSE)+VLOOKUP(F6,'Payer'!A$2:T$8,Q$1,FALSE)+VLOOKUP(G6,'TxType'!A$2:T$3,Q$1,FALSE)+VLOOKUP(H6,'Duration'!A$2:V$6,Q$1+2,TRUE))/(1+EXP(VLOOKUP(1,'Intercepts'!A$2:T$2,Q$1,FALSE)+VLOOKUP(B6,'Age'!A$13:T$103,Q$1,FALSE)+VLOOKUP(C6,'Sex'!A$2:T$4,Q$1,FALSE)+VLOOKUP(D6,'AdmitScore'!A$3:T$103,Q$1,FALSE)+VLOOKUP(E6,'AdmitPain'!A$3:T$13,Q$1,FALSE)+VLOOKUP(F6,'Payer'!A$2:T$8,Q$1,FALSE)+VLOOKUP(G6,'TxType'!A$2:T$3,Q$1,FALSE)+VLOOKUP(H6,'Duration'!A$2:V$6,Q$1+2,TRUE)))</f>
        <v>0.644053012595763</v>
      </c>
      <c r="M6" s="10">
        <f>(J6-L6)</f>
        <v>0.355946987404237</v>
      </c>
      <c r="N6" s="10">
        <f>(M6+1)/2</f>
        <v>0.677973493702119</v>
      </c>
      <c r="O6" s="8"/>
      <c r="P6" t="s" s="7">
        <v>35</v>
      </c>
      <c r="Q6" s="11">
        <v>4</v>
      </c>
      <c r="R6" s="8"/>
      <c r="S6" s="8"/>
      <c r="T6" s="8"/>
      <c r="U6" s="8"/>
      <c r="V6" s="8"/>
      <c r="W6" s="8"/>
      <c r="X6" s="8"/>
      <c r="Y6" s="8"/>
      <c r="Z6" s="8"/>
    </row>
    <row r="7" ht="14.25" customHeight="1">
      <c r="A7" t="s" s="7">
        <v>36</v>
      </c>
      <c r="B7" s="11">
        <v>66</v>
      </c>
      <c r="C7" t="s" s="7">
        <v>26</v>
      </c>
      <c r="D7" s="11">
        <v>30</v>
      </c>
      <c r="E7" s="11">
        <v>4</v>
      </c>
      <c r="F7" t="s" s="7">
        <v>28</v>
      </c>
      <c r="G7" t="s" s="7">
        <v>29</v>
      </c>
      <c r="H7" s="11">
        <v>60</v>
      </c>
      <c r="I7" s="8"/>
      <c r="J7" s="11">
        <v>0</v>
      </c>
      <c r="K7" s="8"/>
      <c r="L7" s="11">
        <f>EXP(VLOOKUP(1,'Intercepts'!A$2:T$2,Q$1,FALSE)+VLOOKUP(B7,'Age'!A$13:T$103,Q$1,FALSE)+VLOOKUP(C7,'Sex'!A$2:T$4,Q$1,FALSE)+VLOOKUP(D7,'AdmitScore'!A$3:T$103,Q$1,FALSE)+VLOOKUP(E7,'AdmitPain'!A$3:T$13,Q$1,FALSE)+VLOOKUP(F7,'Payer'!A$2:T$8,Q$1,FALSE)+VLOOKUP(G7,'TxType'!A$2:T$3,Q$1,FALSE)+VLOOKUP(H7,'Duration'!A$2:V$6,Q$1+2,TRUE))/(1+EXP(VLOOKUP(1,'Intercepts'!A$2:T$2,Q$1,FALSE)+VLOOKUP(B7,'Age'!A$13:T$103,Q$1,FALSE)+VLOOKUP(C7,'Sex'!A$2:T$4,Q$1,FALSE)+VLOOKUP(D7,'AdmitScore'!A$3:T$103,Q$1,FALSE)+VLOOKUP(E7,'AdmitPain'!A$3:T$13,Q$1,FALSE)+VLOOKUP(F7,'Payer'!A$2:T$8,Q$1,FALSE)+VLOOKUP(G7,'TxType'!A$2:T$3,Q$1,FALSE)+VLOOKUP(H7,'Duration'!A$2:V$6,Q$1+2,TRUE)))</f>
        <v>0.533235723328891</v>
      </c>
      <c r="M7" s="10">
        <f>(J7-L7)</f>
        <v>-0.533235723328891</v>
      </c>
      <c r="N7" s="10">
        <f>(M7+1)/2</f>
        <v>0.233382138335555</v>
      </c>
      <c r="O7" s="8"/>
      <c r="P7" t="s" s="7">
        <v>37</v>
      </c>
      <c r="Q7" s="11">
        <v>5</v>
      </c>
      <c r="R7" s="8"/>
      <c r="S7" s="8"/>
      <c r="T7" s="8"/>
      <c r="U7" s="8"/>
      <c r="V7" s="8"/>
      <c r="W7" s="8"/>
      <c r="X7" s="8"/>
      <c r="Y7" s="8"/>
      <c r="Z7" s="8"/>
    </row>
    <row r="8" ht="14.25" customHeight="1">
      <c r="A8" t="s" s="7">
        <v>38</v>
      </c>
      <c r="B8" s="11">
        <v>77</v>
      </c>
      <c r="C8" t="s" s="7">
        <v>26</v>
      </c>
      <c r="D8" s="11">
        <v>35</v>
      </c>
      <c r="E8" s="11">
        <v>5</v>
      </c>
      <c r="F8" t="s" s="7">
        <v>28</v>
      </c>
      <c r="G8" t="s" s="7">
        <v>29</v>
      </c>
      <c r="H8" s="11">
        <v>90</v>
      </c>
      <c r="I8" s="8"/>
      <c r="J8" s="11">
        <v>0</v>
      </c>
      <c r="K8" s="8"/>
      <c r="L8" s="12">
        <f>EXP(VLOOKUP(1,'Intercepts'!A$2:T$2,Q$1,FALSE)+VLOOKUP(B8,'Age'!A$13:T$103,Q$1,FALSE)+VLOOKUP(C8,'Sex'!A$2:T$4,Q$1,FALSE)+VLOOKUP(D8,'AdmitScore'!A$3:T$103,Q$1,FALSE)+VLOOKUP(E8,'AdmitPain'!A$3:T$13,Q$1,FALSE)+VLOOKUP(F8,'Payer'!A$2:T$8,Q$1,FALSE)+VLOOKUP(G8,'TxType'!A$2:T$3,Q$1,FALSE)+VLOOKUP(H8,'Duration'!A$2:V$6,Q$1+2,TRUE))/(1+EXP(VLOOKUP(1,'Intercepts'!A$2:T$2,Q$1,FALSE)+VLOOKUP(B8,'Age'!A$13:T$103,Q$1,FALSE)+VLOOKUP(C8,'Sex'!A$2:T$4,Q$1,FALSE)+VLOOKUP(D8,'AdmitScore'!A$3:T$103,Q$1,FALSE)+VLOOKUP(E8,'AdmitPain'!A$3:T$13,Q$1,FALSE)+VLOOKUP(F8,'Payer'!A$2:T$8,Q$1,FALSE)+VLOOKUP(G8,'TxType'!A$2:T$3,Q$1,FALSE)+VLOOKUP(H8,'Duration'!A$2:V$6,Q$1+2,TRUE)))</f>
        <v>0.430398270097301</v>
      </c>
      <c r="M8" s="13">
        <f>(J8-L8)</f>
        <v>-0.430398270097301</v>
      </c>
      <c r="N8" s="13">
        <f>(M8+1)/2</f>
        <v>0.28480086495135</v>
      </c>
      <c r="O8" s="8"/>
      <c r="P8" t="s" s="7">
        <v>39</v>
      </c>
      <c r="Q8" s="11">
        <v>6</v>
      </c>
      <c r="R8" s="8"/>
      <c r="S8" s="8"/>
      <c r="T8" s="8"/>
      <c r="U8" s="8"/>
      <c r="V8" s="8"/>
      <c r="W8" s="8"/>
      <c r="X8" s="8"/>
      <c r="Y8" s="8"/>
      <c r="Z8" s="8"/>
    </row>
    <row r="9" ht="14.25" customHeight="1">
      <c r="A9" t="s" s="7">
        <v>40</v>
      </c>
      <c r="B9" s="11">
        <v>88</v>
      </c>
      <c r="C9" t="s" s="7">
        <v>26</v>
      </c>
      <c r="D9" s="11">
        <v>40</v>
      </c>
      <c r="E9" s="11">
        <v>6</v>
      </c>
      <c r="F9" t="s" s="7">
        <v>28</v>
      </c>
      <c r="G9" t="s" s="7">
        <v>29</v>
      </c>
      <c r="H9" s="11">
        <v>95</v>
      </c>
      <c r="I9" s="8"/>
      <c r="J9" s="11">
        <v>1</v>
      </c>
      <c r="K9" s="8"/>
      <c r="L9" s="11">
        <f>EXP(VLOOKUP(1,'Intercepts'!A$2:T$2,Q$1,FALSE)+VLOOKUP(B9,'Age'!A$13:T$103,Q$1,FALSE)+VLOOKUP(C9,'Sex'!A$2:T$4,Q$1,FALSE)+VLOOKUP(D9,'AdmitScore'!A$3:T$103,Q$1,FALSE)+VLOOKUP(E9,'AdmitPain'!A$3:T$13,Q$1,FALSE)+VLOOKUP(F9,'Payer'!A$2:T$8,Q$1,FALSE)+VLOOKUP(G9,'TxType'!A$2:T$3,Q$1,FALSE)+VLOOKUP(H9,'Duration'!A$2:V$6,Q$1+2,TRUE))/(1+EXP(VLOOKUP(1,'Intercepts'!A$2:T$2,Q$1,FALSE)+VLOOKUP(B9,'Age'!A$13:T$103,Q$1,FALSE)+VLOOKUP(C9,'Sex'!A$2:T$4,Q$1,FALSE)+VLOOKUP(D9,'AdmitScore'!A$3:T$103,Q$1,FALSE)+VLOOKUP(E9,'AdmitPain'!A$3:T$13,Q$1,FALSE)+VLOOKUP(F9,'Payer'!A$2:T$8,Q$1,FALSE)+VLOOKUP(G9,'TxType'!A$2:T$3,Q$1,FALSE)+VLOOKUP(H9,'Duration'!A$2:V$6,Q$1+2,TRUE)))</f>
        <v>0.308849782772723</v>
      </c>
      <c r="M9" s="10">
        <f>(J9-L9)</f>
        <v>0.691150217227277</v>
      </c>
      <c r="N9" s="10">
        <f>(M9+1)/2</f>
        <v>0.845575108613639</v>
      </c>
      <c r="O9" s="8"/>
      <c r="P9" t="s" s="7">
        <v>41</v>
      </c>
      <c r="Q9" s="11">
        <v>7</v>
      </c>
      <c r="R9" s="8"/>
      <c r="S9" s="8"/>
      <c r="T9" s="8"/>
      <c r="U9" s="8"/>
      <c r="V9" s="8"/>
      <c r="W9" s="8"/>
      <c r="X9" s="8"/>
      <c r="Y9" s="8"/>
      <c r="Z9" s="8"/>
    </row>
    <row r="10" ht="14.25" customHeight="1">
      <c r="A10" t="s" s="7">
        <v>42</v>
      </c>
      <c r="B10" s="11">
        <v>22</v>
      </c>
      <c r="C10" t="s" s="7">
        <v>26</v>
      </c>
      <c r="D10" s="11">
        <v>45</v>
      </c>
      <c r="E10" s="11">
        <v>7</v>
      </c>
      <c r="F10" t="s" s="7">
        <v>43</v>
      </c>
      <c r="G10" t="s" s="7">
        <v>29</v>
      </c>
      <c r="H10" s="11">
        <v>100</v>
      </c>
      <c r="I10" s="8"/>
      <c r="J10" s="11">
        <v>1</v>
      </c>
      <c r="K10" s="8"/>
      <c r="L10" s="11">
        <f>EXP(VLOOKUP(1,'Intercepts'!A$2:T$2,Q$1,FALSE)+VLOOKUP(B10,'Age'!A$13:T$103,Q$1,FALSE)+VLOOKUP(C10,'Sex'!A$2:T$4,Q$1,FALSE)+VLOOKUP(D10,'AdmitScore'!A$3:T$103,Q$1,FALSE)+VLOOKUP(E10,'AdmitPain'!A$3:T$13,Q$1,FALSE)+VLOOKUP(F10,'Payer'!A$2:T$8,Q$1,FALSE)+VLOOKUP(G10,'TxType'!A$2:T$3,Q$1,FALSE)+VLOOKUP(H10,'Duration'!A$2:V$6,Q$1+2,TRUE))/(1+EXP(VLOOKUP(1,'Intercepts'!A$2:T$2,Q$1,FALSE)+VLOOKUP(B10,'Age'!A$13:T$103,Q$1,FALSE)+VLOOKUP(C10,'Sex'!A$2:T$4,Q$1,FALSE)+VLOOKUP(D10,'AdmitScore'!A$3:T$103,Q$1,FALSE)+VLOOKUP(E10,'AdmitPain'!A$3:T$13,Q$1,FALSE)+VLOOKUP(F10,'Payer'!A$2:T$8,Q$1,FALSE)+VLOOKUP(G10,'TxType'!A$2:T$3,Q$1,FALSE)+VLOOKUP(H10,'Duration'!A$2:V$6,Q$1+2,TRUE)))</f>
        <v>0.194169031301745</v>
      </c>
      <c r="M10" s="10">
        <f>(J10-L10)</f>
        <v>0.805830968698255</v>
      </c>
      <c r="N10" s="10">
        <f>(M10+1)/2</f>
        <v>0.9029154843491281</v>
      </c>
      <c r="O10" s="8"/>
      <c r="P10" t="s" s="7">
        <v>44</v>
      </c>
      <c r="Q10" s="11">
        <v>8</v>
      </c>
      <c r="R10" s="8"/>
      <c r="S10" s="8"/>
      <c r="T10" s="8"/>
      <c r="U10" s="8"/>
      <c r="V10" s="8"/>
      <c r="W10" s="8"/>
      <c r="X10" s="8"/>
      <c r="Y10" s="8"/>
      <c r="Z10" s="8"/>
    </row>
    <row r="11" ht="14.25" customHeight="1">
      <c r="A11" t="s" s="7">
        <v>45</v>
      </c>
      <c r="B11" s="11">
        <v>33</v>
      </c>
      <c r="C11" t="s" s="7">
        <v>20</v>
      </c>
      <c r="D11" s="11">
        <v>50</v>
      </c>
      <c r="E11" s="11">
        <v>8</v>
      </c>
      <c r="F11" t="s" s="7">
        <v>28</v>
      </c>
      <c r="G11" t="s" s="7">
        <v>29</v>
      </c>
      <c r="H11" s="11">
        <v>110</v>
      </c>
      <c r="I11" s="8"/>
      <c r="J11" s="11">
        <v>0</v>
      </c>
      <c r="K11" s="8"/>
      <c r="L11" s="11">
        <f>EXP(VLOOKUP(1,'Intercepts'!A$2:T$2,Q$1,FALSE)+VLOOKUP(B11,'Age'!A$13:T$103,Q$1,FALSE)+VLOOKUP(C11,'Sex'!A$2:T$4,Q$1,FALSE)+VLOOKUP(D11,'AdmitScore'!A$3:T$103,Q$1,FALSE)+VLOOKUP(E11,'AdmitPain'!A$3:T$13,Q$1,FALSE)+VLOOKUP(F11,'Payer'!A$2:T$8,Q$1,FALSE)+VLOOKUP(G11,'TxType'!A$2:T$3,Q$1,FALSE)+VLOOKUP(H11,'Duration'!A$2:V$6,Q$1+2,TRUE))/(1+EXP(VLOOKUP(1,'Intercepts'!A$2:T$2,Q$1,FALSE)+VLOOKUP(B11,'Age'!A$13:T$103,Q$1,FALSE)+VLOOKUP(C11,'Sex'!A$2:T$4,Q$1,FALSE)+VLOOKUP(D11,'AdmitScore'!A$3:T$103,Q$1,FALSE)+VLOOKUP(E11,'AdmitPain'!A$3:T$13,Q$1,FALSE)+VLOOKUP(F11,'Payer'!A$2:T$8,Q$1,FALSE)+VLOOKUP(G11,'TxType'!A$2:T$3,Q$1,FALSE)+VLOOKUP(H11,'Duration'!A$2:V$6,Q$1+2,TRUE)))</f>
        <v>0.141451318392966</v>
      </c>
      <c r="M11" s="10">
        <f>(J11-L11)</f>
        <v>-0.141451318392966</v>
      </c>
      <c r="N11" s="10">
        <f>(M11+1)/2</f>
        <v>0.429274340803517</v>
      </c>
      <c r="O11" s="8"/>
      <c r="P11" t="s" s="7">
        <v>46</v>
      </c>
      <c r="Q11" s="11">
        <v>9</v>
      </c>
      <c r="R11" s="8"/>
      <c r="S11" s="8"/>
      <c r="T11" s="8"/>
      <c r="U11" s="8"/>
      <c r="V11" s="8"/>
      <c r="W11" s="8"/>
      <c r="X11" s="8"/>
      <c r="Y11" s="8"/>
      <c r="Z11" s="8"/>
    </row>
    <row r="12" ht="14.25" customHeight="1">
      <c r="A12" t="s" s="7">
        <v>47</v>
      </c>
      <c r="B12" s="11">
        <v>25</v>
      </c>
      <c r="C12" t="s" s="7">
        <v>26</v>
      </c>
      <c r="D12" s="11">
        <v>55</v>
      </c>
      <c r="E12" s="11">
        <v>9</v>
      </c>
      <c r="F12" t="s" s="7">
        <v>28</v>
      </c>
      <c r="G12" t="s" s="7">
        <v>29</v>
      </c>
      <c r="H12" t="s" s="7">
        <v>23</v>
      </c>
      <c r="I12" s="8"/>
      <c r="J12" s="11">
        <v>0</v>
      </c>
      <c r="K12" s="8"/>
      <c r="L12" s="11">
        <f>EXP(VLOOKUP(1,'Intercepts'!A$2:T$2,Q$1,FALSE)+VLOOKUP(B12,'Age'!A$13:T$103,Q$1,FALSE)+VLOOKUP(C12,'Sex'!A$2:T$4,Q$1,FALSE)+VLOOKUP(D12,'AdmitScore'!A$3:T$103,Q$1,FALSE)+VLOOKUP(E12,'AdmitPain'!A$3:T$13,Q$1,FALSE)+VLOOKUP(F12,'Payer'!A$2:T$8,Q$1,FALSE)+VLOOKUP(G12,'TxType'!A$2:T$3,Q$1,FALSE)+VLOOKUP(H12,'Duration'!A$2:V$6,Q$1+2,TRUE))/(1+EXP(VLOOKUP(1,'Intercepts'!A$2:T$2,Q$1,FALSE)+VLOOKUP(B12,'Age'!A$13:T$103,Q$1,FALSE)+VLOOKUP(C12,'Sex'!A$2:T$4,Q$1,FALSE)+VLOOKUP(D12,'AdmitScore'!A$3:T$103,Q$1,FALSE)+VLOOKUP(E12,'AdmitPain'!A$3:T$13,Q$1,FALSE)+VLOOKUP(F12,'Payer'!A$2:T$8,Q$1,FALSE)+VLOOKUP(G12,'TxType'!A$2:T$3,Q$1,FALSE)+VLOOKUP(H12,'Duration'!A$2:V$6,Q$1+2,TRUE)))</f>
        <v>0.0938163447123124</v>
      </c>
      <c r="M12" s="10">
        <f>(J12-L12)</f>
        <v>-0.0938163447123124</v>
      </c>
      <c r="N12" s="10">
        <f>(M12+1)/2</f>
        <v>0.453091827643844</v>
      </c>
      <c r="O12" s="8"/>
      <c r="P12" t="s" s="7">
        <v>48</v>
      </c>
      <c r="Q12" s="11">
        <v>10</v>
      </c>
      <c r="R12" s="8"/>
      <c r="S12" s="8"/>
      <c r="T12" s="8"/>
      <c r="U12" s="8"/>
      <c r="V12" s="8"/>
      <c r="W12" s="8"/>
      <c r="X12" s="8"/>
      <c r="Y12" s="8"/>
      <c r="Z12" s="8"/>
    </row>
    <row r="13" ht="14.25" customHeight="1">
      <c r="A13" t="s" s="7">
        <v>49</v>
      </c>
      <c r="B13" s="11">
        <v>30</v>
      </c>
      <c r="C13" t="s" s="7">
        <v>26</v>
      </c>
      <c r="D13" s="11">
        <v>60</v>
      </c>
      <c r="E13" s="11">
        <v>10</v>
      </c>
      <c r="F13" t="s" s="7">
        <v>28</v>
      </c>
      <c r="G13" t="s" s="7">
        <v>29</v>
      </c>
      <c r="H13" s="11">
        <v>400</v>
      </c>
      <c r="I13" s="8"/>
      <c r="J13" s="10">
        <v>0</v>
      </c>
      <c r="K13" s="8"/>
      <c r="L13" s="11">
        <f>EXP(VLOOKUP(1,'Intercepts'!A$2:T$2,Q$1,FALSE)+VLOOKUP(B13,'Age'!A$13:T$103,Q$1,FALSE)+VLOOKUP(C13,'Sex'!A$2:T$4,Q$1,FALSE)+VLOOKUP(D13,'AdmitScore'!A$3:T$103,Q$1,FALSE)+VLOOKUP(E13,'AdmitPain'!A$3:T$13,Q$1,FALSE)+VLOOKUP(F13,'Payer'!A$2:T$8,Q$1,FALSE)+VLOOKUP(G13,'TxType'!A$2:T$3,Q$1,FALSE)+VLOOKUP(H13,'Duration'!A$2:V$6,Q$1+2,TRUE))/(1+EXP(VLOOKUP(1,'Intercepts'!A$2:T$2,Q$1,FALSE)+VLOOKUP(B13,'Age'!A$13:T$103,Q$1,FALSE)+VLOOKUP(C13,'Sex'!A$2:T$4,Q$1,FALSE)+VLOOKUP(D13,'AdmitScore'!A$3:T$103,Q$1,FALSE)+VLOOKUP(E13,'AdmitPain'!A$3:T$13,Q$1,FALSE)+VLOOKUP(F13,'Payer'!A$2:T$8,Q$1,FALSE)+VLOOKUP(G13,'TxType'!A$2:T$3,Q$1,FALSE)+VLOOKUP(H13,'Duration'!A$2:V$6,Q$1+2,TRUE)))</f>
        <v>0.0676121171415358</v>
      </c>
      <c r="M13" s="10">
        <f>(J13-L13)</f>
        <v>-0.0676121171415358</v>
      </c>
      <c r="N13" s="10">
        <f>(M13+1)/2</f>
        <v>0.466193941429232</v>
      </c>
      <c r="O13" s="8"/>
      <c r="P13" t="s" s="7">
        <v>50</v>
      </c>
      <c r="Q13" s="11">
        <v>11</v>
      </c>
      <c r="R13" s="8"/>
      <c r="S13" s="8"/>
      <c r="T13" s="8"/>
      <c r="U13" s="8"/>
      <c r="V13" s="8"/>
      <c r="W13" s="8"/>
      <c r="X13" s="8"/>
      <c r="Y13" s="8"/>
      <c r="Z13" s="8"/>
    </row>
    <row r="14" ht="14.25" customHeight="1">
      <c r="A14" t="s" s="7">
        <v>51</v>
      </c>
      <c r="B14" s="11">
        <v>35</v>
      </c>
      <c r="C14" t="s" s="7">
        <v>26</v>
      </c>
      <c r="D14" s="11">
        <v>65</v>
      </c>
      <c r="E14" s="11">
        <v>0</v>
      </c>
      <c r="F14" t="s" s="7">
        <v>28</v>
      </c>
      <c r="G14" t="s" s="7">
        <v>29</v>
      </c>
      <c r="H14" t="s" s="7">
        <v>23</v>
      </c>
      <c r="I14" s="8"/>
      <c r="J14" s="10">
        <v>1</v>
      </c>
      <c r="K14" s="8"/>
      <c r="L14" s="11">
        <f>EXP(VLOOKUP(1,'Intercepts'!A$2:T$2,Q$1,FALSE)+VLOOKUP(B14,'Age'!A$13:T$103,Q$1,FALSE)+VLOOKUP(C14,'Sex'!A$2:T$4,Q$1,FALSE)+VLOOKUP(D14,'AdmitScore'!A$3:T$103,Q$1,FALSE)+VLOOKUP(E14,'AdmitPain'!A$3:T$13,Q$1,FALSE)+VLOOKUP(F14,'Payer'!A$2:T$8,Q$1,FALSE)+VLOOKUP(G14,'TxType'!A$2:T$3,Q$1,FALSE)+VLOOKUP(H14,'Duration'!A$2:V$6,Q$1+2,TRUE))/(1+EXP(VLOOKUP(1,'Intercepts'!A$2:T$2,Q$1,FALSE)+VLOOKUP(B14,'Age'!A$13:T$103,Q$1,FALSE)+VLOOKUP(C14,'Sex'!A$2:T$4,Q$1,FALSE)+VLOOKUP(D14,'AdmitScore'!A$3:T$103,Q$1,FALSE)+VLOOKUP(E14,'AdmitPain'!A$3:T$13,Q$1,FALSE)+VLOOKUP(F14,'Payer'!A$2:T$8,Q$1,FALSE)+VLOOKUP(G14,'TxType'!A$2:T$3,Q$1,FALSE)+VLOOKUP(H14,'Duration'!A$2:V$6,Q$1+2,TRUE)))</f>
        <v>0.85609206545685</v>
      </c>
      <c r="M14" s="10">
        <f>(J14-L14)</f>
        <v>0.14390793454315</v>
      </c>
      <c r="N14" s="10">
        <f>(M14+1)/2</f>
        <v>0.571953967271575</v>
      </c>
      <c r="O14" s="8"/>
      <c r="P14" t="s" s="7">
        <v>52</v>
      </c>
      <c r="Q14" s="11">
        <v>12</v>
      </c>
      <c r="R14" s="8"/>
      <c r="S14" s="8"/>
      <c r="T14" s="8"/>
      <c r="U14" s="8"/>
      <c r="V14" s="8"/>
      <c r="W14" s="8"/>
      <c r="X14" s="8"/>
      <c r="Y14" s="8"/>
      <c r="Z14" s="8"/>
    </row>
    <row r="15" ht="14.25" customHeight="1">
      <c r="A15" t="s" s="7">
        <v>53</v>
      </c>
      <c r="B15" s="11">
        <v>40</v>
      </c>
      <c r="C15" t="s" s="7">
        <v>26</v>
      </c>
      <c r="D15" s="11">
        <v>70</v>
      </c>
      <c r="E15" s="11">
        <v>1</v>
      </c>
      <c r="F15" t="s" s="7">
        <v>21</v>
      </c>
      <c r="G15" t="s" s="7">
        <v>29</v>
      </c>
      <c r="H15" s="11">
        <v>5</v>
      </c>
      <c r="I15" s="8"/>
      <c r="J15" s="11">
        <v>0</v>
      </c>
      <c r="K15" s="8"/>
      <c r="L15" s="11">
        <f>EXP(VLOOKUP(1,'Intercepts'!A$2:T$2,Q$1,FALSE)+VLOOKUP(B15,'Age'!A$13:T$103,Q$1,FALSE)+VLOOKUP(C15,'Sex'!A$2:T$4,Q$1,FALSE)+VLOOKUP(D15,'AdmitScore'!A$3:T$103,Q$1,FALSE)+VLOOKUP(E15,'AdmitPain'!A$3:T$13,Q$1,FALSE)+VLOOKUP(F15,'Payer'!A$2:T$8,Q$1,FALSE)+VLOOKUP(G15,'TxType'!A$2:T$3,Q$1,FALSE)+VLOOKUP(H15,'Duration'!A$2:V$6,Q$1+2,TRUE))/(1+EXP(VLOOKUP(1,'Intercepts'!A$2:T$2,Q$1,FALSE)+VLOOKUP(B15,'Age'!A$13:T$103,Q$1,FALSE)+VLOOKUP(C15,'Sex'!A$2:T$4,Q$1,FALSE)+VLOOKUP(D15,'AdmitScore'!A$3:T$103,Q$1,FALSE)+VLOOKUP(E15,'AdmitPain'!A$3:T$13,Q$1,FALSE)+VLOOKUP(F15,'Payer'!A$2:T$8,Q$1,FALSE)+VLOOKUP(G15,'TxType'!A$2:T$3,Q$1,FALSE)+VLOOKUP(H15,'Duration'!A$2:V$6,Q$1+2,TRUE)))</f>
        <v>0.737118337473624</v>
      </c>
      <c r="M15" s="10">
        <f>(J15-L15)</f>
        <v>-0.737118337473624</v>
      </c>
      <c r="N15" s="10">
        <f>(M15+1)/2</f>
        <v>0.131440831263188</v>
      </c>
      <c r="O15" s="8"/>
      <c r="P15" t="s" s="7">
        <v>54</v>
      </c>
      <c r="Q15" s="11">
        <v>13</v>
      </c>
      <c r="R15" s="8"/>
      <c r="S15" s="8"/>
      <c r="T15" s="8"/>
      <c r="U15" s="8"/>
      <c r="V15" s="8"/>
      <c r="W15" s="8"/>
      <c r="X15" s="8"/>
      <c r="Y15" s="8"/>
      <c r="Z15" s="8"/>
    </row>
    <row r="16" ht="14.25" customHeight="1">
      <c r="A16" t="s" s="7">
        <v>55</v>
      </c>
      <c r="B16" s="11">
        <v>45</v>
      </c>
      <c r="C16" t="s" s="7">
        <v>26</v>
      </c>
      <c r="D16" s="11">
        <v>75</v>
      </c>
      <c r="E16" s="11">
        <v>2</v>
      </c>
      <c r="F16" t="s" s="7">
        <v>28</v>
      </c>
      <c r="G16" t="s" s="7">
        <v>29</v>
      </c>
      <c r="H16" s="11">
        <v>6</v>
      </c>
      <c r="I16" s="8"/>
      <c r="J16" s="10">
        <v>0</v>
      </c>
      <c r="K16" s="8"/>
      <c r="L16" s="11">
        <f>EXP(VLOOKUP(1,'Intercepts'!A$2:T$2,Q$1,FALSE)+VLOOKUP(B16,'Age'!A$13:T$103,Q$1,FALSE)+VLOOKUP(C16,'Sex'!A$2:T$4,Q$1,FALSE)+VLOOKUP(D16,'AdmitScore'!A$3:T$103,Q$1,FALSE)+VLOOKUP(E16,'AdmitPain'!A$3:T$13,Q$1,FALSE)+VLOOKUP(F16,'Payer'!A$2:T$8,Q$1,FALSE)+VLOOKUP(G16,'TxType'!A$2:T$3,Q$1,FALSE)+VLOOKUP(H16,'Duration'!A$2:V$6,Q$1+2,TRUE))/(1+EXP(VLOOKUP(1,'Intercepts'!A$2:T$2,Q$1,FALSE)+VLOOKUP(B16,'Age'!A$13:T$103,Q$1,FALSE)+VLOOKUP(C16,'Sex'!A$2:T$4,Q$1,FALSE)+VLOOKUP(D16,'AdmitScore'!A$3:T$103,Q$1,FALSE)+VLOOKUP(E16,'AdmitPain'!A$3:T$13,Q$1,FALSE)+VLOOKUP(F16,'Payer'!A$2:T$8,Q$1,FALSE)+VLOOKUP(G16,'TxType'!A$2:T$3,Q$1,FALSE)+VLOOKUP(H16,'Duration'!A$2:V$6,Q$1+2,TRUE)))</f>
        <v>0.658041001532501</v>
      </c>
      <c r="M16" s="10">
        <f>(J16-L16)</f>
        <v>-0.658041001532501</v>
      </c>
      <c r="N16" s="10">
        <f>(M16+1)/2</f>
        <v>0.17097949923375</v>
      </c>
      <c r="O16" s="8"/>
      <c r="P16" t="s" s="7">
        <v>56</v>
      </c>
      <c r="Q16" s="11">
        <v>14</v>
      </c>
      <c r="R16" s="8"/>
      <c r="S16" s="8"/>
      <c r="T16" s="8"/>
      <c r="U16" s="8"/>
      <c r="V16" s="8"/>
      <c r="W16" s="8"/>
      <c r="X16" s="8"/>
      <c r="Y16" s="8"/>
      <c r="Z16" s="8"/>
    </row>
    <row r="17" ht="14.25" customHeight="1">
      <c r="A17" t="s" s="7">
        <v>57</v>
      </c>
      <c r="B17" s="11">
        <v>50</v>
      </c>
      <c r="C17" t="s" s="7">
        <v>26</v>
      </c>
      <c r="D17" s="11">
        <v>80</v>
      </c>
      <c r="E17" s="11">
        <v>3</v>
      </c>
      <c r="F17" t="s" s="7">
        <v>28</v>
      </c>
      <c r="G17" t="s" s="7">
        <v>29</v>
      </c>
      <c r="H17" s="11">
        <v>7</v>
      </c>
      <c r="I17" s="8"/>
      <c r="J17" s="11">
        <v>0</v>
      </c>
      <c r="K17" s="8"/>
      <c r="L17" s="11">
        <f>EXP(VLOOKUP(1,'Intercepts'!A$2:T$2,Q$1,FALSE)+VLOOKUP(B17,'Age'!A$13:T$103,Q$1,FALSE)+VLOOKUP(C17,'Sex'!A$2:T$4,Q$1,FALSE)+VLOOKUP(D17,'AdmitScore'!A$3:T$103,Q$1,FALSE)+VLOOKUP(E17,'AdmitPain'!A$3:T$13,Q$1,FALSE)+VLOOKUP(F17,'Payer'!A$2:T$8,Q$1,FALSE)+VLOOKUP(G17,'TxType'!A$2:T$3,Q$1,FALSE)+VLOOKUP(H17,'Duration'!A$2:V$6,Q$1+2,TRUE))/(1+EXP(VLOOKUP(1,'Intercepts'!A$2:T$2,Q$1,FALSE)+VLOOKUP(B17,'Age'!A$13:T$103,Q$1,FALSE)+VLOOKUP(C17,'Sex'!A$2:T$4,Q$1,FALSE)+VLOOKUP(D17,'AdmitScore'!A$3:T$103,Q$1,FALSE)+VLOOKUP(E17,'AdmitPain'!A$3:T$13,Q$1,FALSE)+VLOOKUP(F17,'Payer'!A$2:T$8,Q$1,FALSE)+VLOOKUP(G17,'TxType'!A$2:T$3,Q$1,FALSE)+VLOOKUP(H17,'Duration'!A$2:V$6,Q$1+2,TRUE)))</f>
        <v>0.557703639647442</v>
      </c>
      <c r="M17" s="10">
        <f>(J17-L17)</f>
        <v>-0.557703639647442</v>
      </c>
      <c r="N17" s="10">
        <f>(M17+1)/2</f>
        <v>0.221148180176279</v>
      </c>
      <c r="O17" s="8"/>
      <c r="P17" t="s" s="7">
        <v>58</v>
      </c>
      <c r="Q17" s="11">
        <v>15</v>
      </c>
      <c r="R17" s="8"/>
      <c r="S17" s="8"/>
      <c r="T17" s="8"/>
      <c r="U17" s="8"/>
      <c r="V17" s="8"/>
      <c r="W17" s="8"/>
      <c r="X17" s="8"/>
      <c r="Y17" s="8"/>
      <c r="Z17" s="8"/>
    </row>
    <row r="18" ht="14.25" customHeight="1">
      <c r="A18" t="s" s="7">
        <v>59</v>
      </c>
      <c r="B18" s="11">
        <v>55</v>
      </c>
      <c r="C18" t="s" s="7">
        <v>20</v>
      </c>
      <c r="D18" s="11">
        <v>85</v>
      </c>
      <c r="E18" s="11">
        <v>4</v>
      </c>
      <c r="F18" t="s" s="7">
        <v>28</v>
      </c>
      <c r="G18" t="s" s="7">
        <v>29</v>
      </c>
      <c r="H18" s="11">
        <v>8</v>
      </c>
      <c r="I18" s="8"/>
      <c r="J18" s="11">
        <v>0</v>
      </c>
      <c r="K18" s="8"/>
      <c r="L18" s="11">
        <f>EXP(VLOOKUP(1,'Intercepts'!A$2:T$2,Q$1,FALSE)+VLOOKUP(B18,'Age'!A$13:T$103,Q$1,FALSE)+VLOOKUP(C18,'Sex'!A$2:T$4,Q$1,FALSE)+VLOOKUP(D18,'AdmitScore'!A$3:T$103,Q$1,FALSE)+VLOOKUP(E18,'AdmitPain'!A$3:T$13,Q$1,FALSE)+VLOOKUP(F18,'Payer'!A$2:T$8,Q$1,FALSE)+VLOOKUP(G18,'TxType'!A$2:T$3,Q$1,FALSE)+VLOOKUP(H18,'Duration'!A$2:V$6,Q$1+2,TRUE))/(1+EXP(VLOOKUP(1,'Intercepts'!A$2:T$2,Q$1,FALSE)+VLOOKUP(B18,'Age'!A$13:T$103,Q$1,FALSE)+VLOOKUP(C18,'Sex'!A$2:T$4,Q$1,FALSE)+VLOOKUP(D18,'AdmitScore'!A$3:T$103,Q$1,FALSE)+VLOOKUP(E18,'AdmitPain'!A$3:T$13,Q$1,FALSE)+VLOOKUP(F18,'Payer'!A$2:T$8,Q$1,FALSE)+VLOOKUP(G18,'TxType'!A$2:T$3,Q$1,FALSE)+VLOOKUP(H18,'Duration'!A$2:V$6,Q$1+2,TRUE)))</f>
        <v>0.470915399352329</v>
      </c>
      <c r="M18" s="10">
        <f>(J18-L18)</f>
        <v>-0.470915399352329</v>
      </c>
      <c r="N18" s="10">
        <f>(M18+1)/2</f>
        <v>0.264542300323836</v>
      </c>
      <c r="O18" s="8"/>
      <c r="P18" t="s" s="7">
        <v>60</v>
      </c>
      <c r="Q18" s="11">
        <v>16</v>
      </c>
      <c r="R18" s="8"/>
      <c r="S18" s="8"/>
      <c r="T18" s="8"/>
      <c r="U18" s="8"/>
      <c r="V18" s="8"/>
      <c r="W18" s="8"/>
      <c r="X18" s="8"/>
      <c r="Y18" s="8"/>
      <c r="Z18" s="8"/>
    </row>
    <row r="19" ht="14.25" customHeight="1">
      <c r="A19" t="s" s="7">
        <v>61</v>
      </c>
      <c r="B19" s="11">
        <v>60</v>
      </c>
      <c r="C19" t="s" s="7">
        <v>26</v>
      </c>
      <c r="D19" s="11">
        <v>90</v>
      </c>
      <c r="E19" s="11">
        <v>5</v>
      </c>
      <c r="F19" t="s" s="7">
        <v>28</v>
      </c>
      <c r="G19" t="s" s="7">
        <v>22</v>
      </c>
      <c r="H19" s="11">
        <v>9</v>
      </c>
      <c r="I19" s="8"/>
      <c r="J19" s="11">
        <v>0</v>
      </c>
      <c r="K19" s="8"/>
      <c r="L19" s="11">
        <f>EXP(VLOOKUP(1,'Intercepts'!A$2:T$2,Q$1,FALSE)+VLOOKUP(B19,'Age'!A$13:T$103,Q$1,FALSE)+VLOOKUP(C19,'Sex'!A$2:T$4,Q$1,FALSE)+VLOOKUP(D19,'AdmitScore'!A$3:T$103,Q$1,FALSE)+VLOOKUP(E19,'AdmitPain'!A$3:T$13,Q$1,FALSE)+VLOOKUP(F19,'Payer'!A$2:T$8,Q$1,FALSE)+VLOOKUP(G19,'TxType'!A$2:T$3,Q$1,FALSE)+VLOOKUP(H19,'Duration'!A$2:V$6,Q$1+2,TRUE))/(1+EXP(VLOOKUP(1,'Intercepts'!A$2:T$2,Q$1,FALSE)+VLOOKUP(B19,'Age'!A$13:T$103,Q$1,FALSE)+VLOOKUP(C19,'Sex'!A$2:T$4,Q$1,FALSE)+VLOOKUP(D19,'AdmitScore'!A$3:T$103,Q$1,FALSE)+VLOOKUP(E19,'AdmitPain'!A$3:T$13,Q$1,FALSE)+VLOOKUP(F19,'Payer'!A$2:T$8,Q$1,FALSE)+VLOOKUP(G19,'TxType'!A$2:T$3,Q$1,FALSE)+VLOOKUP(H19,'Duration'!A$2:V$6,Q$1+2,TRUE)))</f>
        <v>0.325286584336227</v>
      </c>
      <c r="M19" s="10">
        <f>(J19-L19)</f>
        <v>-0.325286584336227</v>
      </c>
      <c r="N19" s="10">
        <f>(M19+1)/2</f>
        <v>0.337356707831887</v>
      </c>
      <c r="O19" s="8"/>
      <c r="P19" t="s" s="7">
        <v>62</v>
      </c>
      <c r="Q19" s="11">
        <v>17</v>
      </c>
      <c r="R19" s="8"/>
      <c r="S19" s="8"/>
      <c r="T19" s="8"/>
      <c r="U19" s="8"/>
      <c r="V19" s="8"/>
      <c r="W19" s="8"/>
      <c r="X19" s="8"/>
      <c r="Y19" s="8"/>
      <c r="Z19" s="8"/>
    </row>
    <row r="20" ht="14.25" customHeight="1">
      <c r="A20" t="s" s="7">
        <v>63</v>
      </c>
      <c r="B20" s="11">
        <v>65</v>
      </c>
      <c r="C20" t="s" s="7">
        <v>26</v>
      </c>
      <c r="D20" s="11">
        <v>95</v>
      </c>
      <c r="E20" s="11">
        <v>6</v>
      </c>
      <c r="F20" t="s" s="7">
        <v>64</v>
      </c>
      <c r="G20" t="s" s="7">
        <v>22</v>
      </c>
      <c r="H20" s="11">
        <v>10</v>
      </c>
      <c r="I20" s="8"/>
      <c r="J20" s="11">
        <v>1</v>
      </c>
      <c r="K20" s="8"/>
      <c r="L20" s="11">
        <f>EXP(VLOOKUP(1,'Intercepts'!A$2:T$2,Q$1,FALSE)+VLOOKUP(B20,'Age'!A$13:T$103,Q$1,FALSE)+VLOOKUP(C20,'Sex'!A$2:T$4,Q$1,FALSE)+VLOOKUP(D20,'AdmitScore'!A$3:T$103,Q$1,FALSE)+VLOOKUP(E20,'AdmitPain'!A$3:T$13,Q$1,FALSE)+VLOOKUP(F20,'Payer'!A$2:T$8,Q$1,FALSE)+VLOOKUP(G20,'TxType'!A$2:T$3,Q$1,FALSE)+VLOOKUP(H20,'Duration'!A$2:V$6,Q$1+2,TRUE))/(1+EXP(VLOOKUP(1,'Intercepts'!A$2:T$2,Q$1,FALSE)+VLOOKUP(B20,'Age'!A$13:T$103,Q$1,FALSE)+VLOOKUP(C20,'Sex'!A$2:T$4,Q$1,FALSE)+VLOOKUP(D20,'AdmitScore'!A$3:T$103,Q$1,FALSE)+VLOOKUP(E20,'AdmitPain'!A$3:T$13,Q$1,FALSE)+VLOOKUP(F20,'Payer'!A$2:T$8,Q$1,FALSE)+VLOOKUP(G20,'TxType'!A$2:T$3,Q$1,FALSE)+VLOOKUP(H20,'Duration'!A$2:V$6,Q$1+2,TRUE)))</f>
        <v>0.319962736958256</v>
      </c>
      <c r="M20" s="10">
        <f>(J20-L20)</f>
        <v>0.6800372630417439</v>
      </c>
      <c r="N20" s="10">
        <f>(M20+1)/2</f>
        <v>0.840018631520872</v>
      </c>
      <c r="O20" s="8"/>
      <c r="P20" t="s" s="7">
        <v>65</v>
      </c>
      <c r="Q20" s="11">
        <v>18</v>
      </c>
      <c r="R20" s="8"/>
      <c r="S20" s="8"/>
      <c r="T20" s="8"/>
      <c r="U20" s="8"/>
      <c r="V20" s="8"/>
      <c r="W20" s="8"/>
      <c r="X20" s="8"/>
      <c r="Y20" s="8"/>
      <c r="Z20" s="8"/>
    </row>
    <row r="21" ht="14.25" customHeight="1">
      <c r="A21" t="s" s="7">
        <v>66</v>
      </c>
      <c r="B21" s="11">
        <v>70</v>
      </c>
      <c r="C21" t="s" s="7">
        <v>26</v>
      </c>
      <c r="D21" s="11">
        <v>41</v>
      </c>
      <c r="E21" s="11">
        <v>7</v>
      </c>
      <c r="F21" t="s" s="7">
        <v>28</v>
      </c>
      <c r="G21" t="s" s="7">
        <v>22</v>
      </c>
      <c r="H21" s="11">
        <v>11</v>
      </c>
      <c r="I21" s="8"/>
      <c r="J21" s="11">
        <v>0</v>
      </c>
      <c r="K21" s="8"/>
      <c r="L21" s="11">
        <f>EXP(VLOOKUP(1,'Intercepts'!A$2:T$2,Q$1,FALSE)+VLOOKUP(B21,'Age'!A$13:T$103,Q$1,FALSE)+VLOOKUP(C21,'Sex'!A$2:T$4,Q$1,FALSE)+VLOOKUP(D21,'AdmitScore'!A$3:T$103,Q$1,FALSE)+VLOOKUP(E21,'AdmitPain'!A$3:T$13,Q$1,FALSE)+VLOOKUP(F21,'Payer'!A$2:T$8,Q$1,FALSE)+VLOOKUP(G21,'TxType'!A$2:T$3,Q$1,FALSE)+VLOOKUP(H21,'Duration'!A$2:V$6,Q$1+2,TRUE))/(1+EXP(VLOOKUP(1,'Intercepts'!A$2:T$2,Q$1,FALSE)+VLOOKUP(B21,'Age'!A$13:T$103,Q$1,FALSE)+VLOOKUP(C21,'Sex'!A$2:T$4,Q$1,FALSE)+VLOOKUP(D21,'AdmitScore'!A$3:T$103,Q$1,FALSE)+VLOOKUP(E21,'AdmitPain'!A$3:T$13,Q$1,FALSE)+VLOOKUP(F21,'Payer'!A$2:T$8,Q$1,FALSE)+VLOOKUP(G21,'TxType'!A$2:T$3,Q$1,FALSE)+VLOOKUP(H21,'Duration'!A$2:V$6,Q$1+2,TRUE)))</f>
        <v>0.169962164395443</v>
      </c>
      <c r="M21" s="10">
        <f>(J21-L21)</f>
        <v>-0.169962164395443</v>
      </c>
      <c r="N21" s="10">
        <f>(M21+1)/2</f>
        <v>0.415018917802279</v>
      </c>
      <c r="O21" s="8"/>
      <c r="P21" t="s" s="7">
        <v>67</v>
      </c>
      <c r="Q21" s="11">
        <v>19</v>
      </c>
      <c r="R21" s="8"/>
      <c r="S21" s="8"/>
      <c r="T21" s="8"/>
      <c r="U21" s="8"/>
      <c r="V21" s="8"/>
      <c r="W21" s="8"/>
      <c r="X21" s="8"/>
      <c r="Y21" s="8"/>
      <c r="Z21" s="8"/>
    </row>
    <row r="22" ht="14.25" customHeight="1">
      <c r="A22" t="s" s="7">
        <v>68</v>
      </c>
      <c r="B22" s="11">
        <v>75</v>
      </c>
      <c r="C22" t="s" s="7">
        <v>26</v>
      </c>
      <c r="D22" s="11">
        <v>42</v>
      </c>
      <c r="E22" s="11">
        <v>8</v>
      </c>
      <c r="F22" t="s" s="7">
        <v>28</v>
      </c>
      <c r="G22" t="s" s="7">
        <v>22</v>
      </c>
      <c r="H22" s="11">
        <v>14</v>
      </c>
      <c r="I22" s="8"/>
      <c r="J22" s="11">
        <v>0</v>
      </c>
      <c r="K22" s="8"/>
      <c r="L22" s="11">
        <f>EXP(VLOOKUP(1,'Intercepts'!A$2:T$2,Q$1,FALSE)+VLOOKUP(B22,'Age'!A$13:T$103,Q$1,FALSE)+VLOOKUP(C22,'Sex'!A$2:T$4,Q$1,FALSE)+VLOOKUP(D22,'AdmitScore'!A$3:T$103,Q$1,FALSE)+VLOOKUP(E22,'AdmitPain'!A$3:T$13,Q$1,FALSE)+VLOOKUP(F22,'Payer'!A$2:T$8,Q$1,FALSE)+VLOOKUP(G22,'TxType'!A$2:T$3,Q$1,FALSE)+VLOOKUP(H22,'Duration'!A$2:V$6,Q$1+2,TRUE))/(1+EXP(VLOOKUP(1,'Intercepts'!A$2:T$2,Q$1,FALSE)+VLOOKUP(B22,'Age'!A$13:T$103,Q$1,FALSE)+VLOOKUP(C22,'Sex'!A$2:T$4,Q$1,FALSE)+VLOOKUP(D22,'AdmitScore'!A$3:T$103,Q$1,FALSE)+VLOOKUP(E22,'AdmitPain'!A$3:T$13,Q$1,FALSE)+VLOOKUP(F22,'Payer'!A$2:T$8,Q$1,FALSE)+VLOOKUP(G22,'TxType'!A$2:T$3,Q$1,FALSE)+VLOOKUP(H22,'Duration'!A$2:V$6,Q$1+2,TRUE)))</f>
        <v>0.117574361775654</v>
      </c>
      <c r="M22" s="10">
        <f>(J22-L22)</f>
        <v>-0.117574361775654</v>
      </c>
      <c r="N22" s="10">
        <f>(M22+1)/2</f>
        <v>0.441212819112173</v>
      </c>
      <c r="O22" s="8"/>
      <c r="P22" t="s" s="7">
        <v>69</v>
      </c>
      <c r="Q22" s="11">
        <v>20</v>
      </c>
      <c r="R22" s="8"/>
      <c r="S22" s="8"/>
      <c r="T22" s="8"/>
      <c r="U22" s="8"/>
      <c r="V22" s="8"/>
      <c r="W22" s="8"/>
      <c r="X22" s="8"/>
      <c r="Y22" s="8"/>
      <c r="Z22" s="8"/>
    </row>
    <row r="23" ht="14.25" customHeight="1">
      <c r="A23" t="s" s="7">
        <v>70</v>
      </c>
      <c r="B23" s="11">
        <v>46</v>
      </c>
      <c r="C23" t="s" s="7">
        <v>26</v>
      </c>
      <c r="D23" s="11">
        <v>43</v>
      </c>
      <c r="E23" s="11">
        <v>9</v>
      </c>
      <c r="F23" t="s" s="7">
        <v>28</v>
      </c>
      <c r="G23" t="s" s="7">
        <v>22</v>
      </c>
      <c r="H23" s="11">
        <v>13</v>
      </c>
      <c r="I23" s="8"/>
      <c r="J23" s="11">
        <v>0</v>
      </c>
      <c r="K23" s="8"/>
      <c r="L23" s="11">
        <f>EXP(VLOOKUP(1,'Intercepts'!A$2:T$2,Q$1,FALSE)+VLOOKUP(B23,'Age'!A$13:T$103,Q$1,FALSE)+VLOOKUP(C23,'Sex'!A$2:T$4,Q$1,FALSE)+VLOOKUP(D23,'AdmitScore'!A$3:T$103,Q$1,FALSE)+VLOOKUP(E23,'AdmitPain'!A$3:T$13,Q$1,FALSE)+VLOOKUP(F23,'Payer'!A$2:T$8,Q$1,FALSE)+VLOOKUP(G23,'TxType'!A$2:T$3,Q$1,FALSE)+VLOOKUP(H23,'Duration'!A$2:V$6,Q$1+2,TRUE))/(1+EXP(VLOOKUP(1,'Intercepts'!A$2:T$2,Q$1,FALSE)+VLOOKUP(B23,'Age'!A$13:T$103,Q$1,FALSE)+VLOOKUP(C23,'Sex'!A$2:T$4,Q$1,FALSE)+VLOOKUP(D23,'AdmitScore'!A$3:T$103,Q$1,FALSE)+VLOOKUP(E23,'AdmitPain'!A$3:T$13,Q$1,FALSE)+VLOOKUP(F23,'Payer'!A$2:T$8,Q$1,FALSE)+VLOOKUP(G23,'TxType'!A$2:T$3,Q$1,FALSE)+VLOOKUP(H23,'Duration'!A$2:V$6,Q$1+2,TRUE)))</f>
        <v>0.0722677297143943</v>
      </c>
      <c r="M23" s="10">
        <f>(J23-L23)</f>
        <v>-0.0722677297143943</v>
      </c>
      <c r="N23" s="10">
        <f>(M23+1)/2</f>
        <v>0.463866135142803</v>
      </c>
      <c r="O23" s="8"/>
      <c r="P23" s="8"/>
      <c r="Q23" s="8"/>
      <c r="R23" s="8"/>
      <c r="S23" s="8"/>
      <c r="T23" s="8"/>
      <c r="U23" s="8"/>
      <c r="V23" s="8"/>
      <c r="W23" s="8"/>
      <c r="X23" s="8"/>
      <c r="Y23" s="8"/>
      <c r="Z23" s="8"/>
    </row>
    <row r="24" ht="14.25" customHeight="1">
      <c r="A24" t="s" s="7">
        <v>71</v>
      </c>
      <c r="B24" s="11">
        <v>47</v>
      </c>
      <c r="C24" t="s" s="7">
        <v>26</v>
      </c>
      <c r="D24" s="11">
        <v>44</v>
      </c>
      <c r="E24" s="11">
        <v>10</v>
      </c>
      <c r="F24" t="s" s="7">
        <v>28</v>
      </c>
      <c r="G24" t="s" s="7">
        <v>22</v>
      </c>
      <c r="H24" s="11">
        <v>14</v>
      </c>
      <c r="I24" s="8"/>
      <c r="J24" s="11">
        <v>0</v>
      </c>
      <c r="K24" s="8"/>
      <c r="L24" s="11">
        <f>EXP(VLOOKUP(1,'Intercepts'!A$2:T$2,Q$1,FALSE)+VLOOKUP(B24,'Age'!A$13:T$103,Q$1,FALSE)+VLOOKUP(C24,'Sex'!A$2:T$4,Q$1,FALSE)+VLOOKUP(D24,'AdmitScore'!A$3:T$103,Q$1,FALSE)+VLOOKUP(E24,'AdmitPain'!A$3:T$13,Q$1,FALSE)+VLOOKUP(F24,'Payer'!A$2:T$8,Q$1,FALSE)+VLOOKUP(G24,'TxType'!A$2:T$3,Q$1,FALSE)+VLOOKUP(H24,'Duration'!A$2:V$6,Q$1+2,TRUE))/(1+EXP(VLOOKUP(1,'Intercepts'!A$2:T$2,Q$1,FALSE)+VLOOKUP(B24,'Age'!A$13:T$103,Q$1,FALSE)+VLOOKUP(C24,'Sex'!A$2:T$4,Q$1,FALSE)+VLOOKUP(D24,'AdmitScore'!A$3:T$103,Q$1,FALSE)+VLOOKUP(E24,'AdmitPain'!A$3:T$13,Q$1,FALSE)+VLOOKUP(F24,'Payer'!A$2:T$8,Q$1,FALSE)+VLOOKUP(G24,'TxType'!A$2:T$3,Q$1,FALSE)+VLOOKUP(H24,'Duration'!A$2:V$6,Q$1+2,TRUE)))</f>
        <v>0.047825622401996</v>
      </c>
      <c r="M24" s="10">
        <f>(J24-L24)</f>
        <v>-0.047825622401996</v>
      </c>
      <c r="N24" s="10">
        <f>(M24+1)/2</f>
        <v>0.476087188799002</v>
      </c>
      <c r="O24" s="8"/>
      <c r="P24" s="8"/>
      <c r="Q24" s="8"/>
      <c r="R24" s="8"/>
      <c r="S24" s="8"/>
      <c r="T24" s="8"/>
      <c r="U24" s="8"/>
      <c r="V24" s="8"/>
      <c r="W24" s="8"/>
      <c r="X24" s="8"/>
      <c r="Y24" s="8"/>
      <c r="Z24" s="8"/>
    </row>
    <row r="25" ht="14.25" customHeight="1">
      <c r="A25" t="s" s="7">
        <v>72</v>
      </c>
      <c r="B25" s="11">
        <v>48</v>
      </c>
      <c r="C25" t="s" s="7">
        <v>20</v>
      </c>
      <c r="D25" s="11">
        <v>45</v>
      </c>
      <c r="E25" s="11">
        <v>3</v>
      </c>
      <c r="F25" t="s" s="7">
        <v>28</v>
      </c>
      <c r="G25" t="s" s="7">
        <v>22</v>
      </c>
      <c r="H25" s="11">
        <v>15</v>
      </c>
      <c r="I25" s="8"/>
      <c r="J25" s="11">
        <v>1</v>
      </c>
      <c r="K25" s="8"/>
      <c r="L25" s="11">
        <f>EXP(VLOOKUP(1,'Intercepts'!A$2:T$2,Q$1,FALSE)+VLOOKUP(B25,'Age'!A$13:T$103,Q$1,FALSE)+VLOOKUP(C25,'Sex'!A$2:T$4,Q$1,FALSE)+VLOOKUP(D25,'AdmitScore'!A$3:T$103,Q$1,FALSE)+VLOOKUP(E25,'AdmitPain'!A$3:T$13,Q$1,FALSE)+VLOOKUP(F25,'Payer'!A$2:T$8,Q$1,FALSE)+VLOOKUP(G25,'TxType'!A$2:T$3,Q$1,FALSE)+VLOOKUP(H25,'Duration'!A$2:V$6,Q$1+2,TRUE))/(1+EXP(VLOOKUP(1,'Intercepts'!A$2:T$2,Q$1,FALSE)+VLOOKUP(B25,'Age'!A$13:T$103,Q$1,FALSE)+VLOOKUP(C25,'Sex'!A$2:T$4,Q$1,FALSE)+VLOOKUP(D25,'AdmitScore'!A$3:T$103,Q$1,FALSE)+VLOOKUP(E25,'AdmitPain'!A$3:T$13,Q$1,FALSE)+VLOOKUP(F25,'Payer'!A$2:T$8,Q$1,FALSE)+VLOOKUP(G25,'TxType'!A$2:T$3,Q$1,FALSE)+VLOOKUP(H25,'Duration'!A$2:V$6,Q$1+2,TRUE)))</f>
        <v>0.547316097894161</v>
      </c>
      <c r="M25" s="10">
        <f>(J25-L25)</f>
        <v>0.452683902105839</v>
      </c>
      <c r="N25" s="10">
        <f>(M25+1)/2</f>
        <v>0.72634195105292</v>
      </c>
      <c r="O25" s="8"/>
      <c r="P25" s="8"/>
      <c r="Q25" s="8"/>
      <c r="R25" s="8"/>
      <c r="S25" s="8"/>
      <c r="T25" s="8"/>
      <c r="U25" s="8"/>
      <c r="V25" s="8"/>
      <c r="W25" s="8"/>
      <c r="X25" s="8"/>
      <c r="Y25" s="8"/>
      <c r="Z25" s="8"/>
    </row>
    <row r="26" ht="14.25" customHeight="1">
      <c r="A26" t="s" s="7">
        <v>73</v>
      </c>
      <c r="B26" s="11">
        <v>49</v>
      </c>
      <c r="C26" t="s" s="7">
        <v>26</v>
      </c>
      <c r="D26" s="11">
        <v>46</v>
      </c>
      <c r="E26" s="11">
        <v>8</v>
      </c>
      <c r="F26" t="s" s="7">
        <v>28</v>
      </c>
      <c r="G26" t="s" s="7">
        <v>22</v>
      </c>
      <c r="H26" s="10">
        <v>25</v>
      </c>
      <c r="I26" s="8"/>
      <c r="J26" s="11">
        <v>0</v>
      </c>
      <c r="K26" s="8"/>
      <c r="L26" s="11">
        <f>EXP(VLOOKUP(1,'Intercepts'!A$2:T$2,Q$1,FALSE)+VLOOKUP(B26,'Age'!A$13:T$103,Q$1,FALSE)+VLOOKUP(C26,'Sex'!A$2:T$4,Q$1,FALSE)+VLOOKUP(D26,'AdmitScore'!A$3:T$103,Q$1,FALSE)+VLOOKUP(E26,'AdmitPain'!A$3:T$13,Q$1,FALSE)+VLOOKUP(F26,'Payer'!A$2:T$8,Q$1,FALSE)+VLOOKUP(G26,'TxType'!A$2:T$3,Q$1,FALSE)+VLOOKUP(H26,'Duration'!A$2:V$6,Q$1+2,TRUE))/(1+EXP(VLOOKUP(1,'Intercepts'!A$2:T$2,Q$1,FALSE)+VLOOKUP(B26,'Age'!A$13:T$103,Q$1,FALSE)+VLOOKUP(C26,'Sex'!A$2:T$4,Q$1,FALSE)+VLOOKUP(D26,'AdmitScore'!A$3:T$103,Q$1,FALSE)+VLOOKUP(E26,'AdmitPain'!A$3:T$13,Q$1,FALSE)+VLOOKUP(F26,'Payer'!A$2:T$8,Q$1,FALSE)+VLOOKUP(G26,'TxType'!A$2:T$3,Q$1,FALSE)+VLOOKUP(H26,'Duration'!A$2:V$6,Q$1+2,TRUE)))</f>
        <v>0.109360245945001</v>
      </c>
      <c r="M26" s="10">
        <f>(J26-L26)</f>
        <v>-0.109360245945001</v>
      </c>
      <c r="N26" s="10">
        <f>(M26+1)/2</f>
        <v>0.4453198770275</v>
      </c>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t="s" s="7">
        <f>VLOOKUP("id",'Intercepts'!A1:T1,$Q$1,FALSE)</f>
        <v>74</v>
      </c>
      <c r="K29" s="8"/>
      <c r="L29" t="s" s="7">
        <f>VLOOKUP("id",'Intercepts'!$A1:$T1,$Q$1,FALSE)</f>
        <v>74</v>
      </c>
      <c r="M29" t="s" s="9">
        <v>16</v>
      </c>
      <c r="N29" t="s" s="9">
        <v>75</v>
      </c>
      <c r="O29" s="8"/>
      <c r="P29" t="s" s="7">
        <v>76</v>
      </c>
      <c r="Q29" s="14"/>
      <c r="R29" s="8"/>
      <c r="S29" s="8"/>
      <c r="T29" s="8"/>
      <c r="U29" s="8"/>
      <c r="V29" s="8"/>
      <c r="W29" s="8"/>
      <c r="X29" s="8"/>
      <c r="Y29" s="8"/>
      <c r="Z29" s="8"/>
    </row>
    <row r="30" ht="14.25" customHeight="1">
      <c r="A30" s="8"/>
      <c r="B30" s="8"/>
      <c r="C30" s="8"/>
      <c r="D30" s="8"/>
      <c r="E30" s="8"/>
      <c r="F30" s="8"/>
      <c r="G30" s="8"/>
      <c r="H30" s="8"/>
      <c r="I30" t="s" s="7">
        <v>77</v>
      </c>
      <c r="J30" s="11">
        <f>AVERAGE(J2:J26)</f>
        <v>0.24</v>
      </c>
      <c r="K30" s="8"/>
      <c r="L30" s="11">
        <f>AVERAGE(L2:L26)</f>
        <v>0.392031800958646</v>
      </c>
      <c r="M30" s="10">
        <f>AVERAGE(M2:M26)</f>
        <v>-0.152031800958646</v>
      </c>
      <c r="N30" s="15">
        <f>AVERAGE(N2:N26)</f>
        <v>0.423984099520677</v>
      </c>
      <c r="O30" s="8"/>
      <c r="P30" s="16">
        <f>M31/COUNT(M2:M26)</f>
        <v>-0.152031800958646</v>
      </c>
      <c r="Q30" t="s" s="7">
        <v>78</v>
      </c>
      <c r="R30" s="8"/>
      <c r="S30" s="8"/>
      <c r="T30" s="8"/>
      <c r="U30" s="8"/>
      <c r="V30" s="8"/>
      <c r="W30" s="8"/>
      <c r="X30" s="8"/>
      <c r="Y30" s="8"/>
      <c r="Z30" s="8"/>
    </row>
    <row r="31" ht="14.25" customHeight="1">
      <c r="A31" s="8"/>
      <c r="B31" s="8"/>
      <c r="C31" s="8"/>
      <c r="D31" s="8"/>
      <c r="E31" s="8"/>
      <c r="F31" s="8"/>
      <c r="G31" s="8"/>
      <c r="H31" s="8"/>
      <c r="I31" t="s" s="9">
        <v>79</v>
      </c>
      <c r="J31" s="10">
        <f>SUM(J2:J26)</f>
        <v>6</v>
      </c>
      <c r="K31" s="8"/>
      <c r="L31" s="10">
        <f>SUM(L2:L26)</f>
        <v>9.800795023966151</v>
      </c>
      <c r="M31" s="17">
        <f>SUM(M2:M26)</f>
        <v>-3.80079502396615</v>
      </c>
      <c r="N31" s="18">
        <f>SUM(N2:N26)</f>
        <v>10.5996024880169</v>
      </c>
      <c r="O31" s="19"/>
      <c r="P31" s="18">
        <f>N31/COUNT(N2:N26)</f>
        <v>0.423984099520676</v>
      </c>
      <c r="Q31" t="s" s="20">
        <v>80</v>
      </c>
      <c r="R31" s="8"/>
      <c r="S31" s="8"/>
      <c r="T31" s="8"/>
      <c r="U31" s="8"/>
      <c r="V31" s="8"/>
      <c r="W31" s="8"/>
      <c r="X31" s="8"/>
      <c r="Y31" s="8"/>
      <c r="Z31" s="8"/>
    </row>
    <row r="32" ht="14.25" customHeight="1">
      <c r="A32" s="8"/>
      <c r="B32" s="8"/>
      <c r="C32" s="8"/>
      <c r="D32" s="8"/>
      <c r="E32" s="8"/>
      <c r="F32" s="8"/>
      <c r="G32" s="8"/>
      <c r="H32" s="8"/>
      <c r="I32" s="14"/>
      <c r="J32" s="8"/>
      <c r="K32" s="8"/>
      <c r="L32" s="8"/>
      <c r="M32" s="8"/>
      <c r="N32" s="21"/>
      <c r="O32" s="8"/>
      <c r="P32" s="21"/>
      <c r="Q32" s="8"/>
      <c r="R32" s="8"/>
      <c r="S32" s="8"/>
      <c r="T32" s="8"/>
      <c r="U32" s="8"/>
      <c r="V32" s="8"/>
      <c r="W32" s="8"/>
      <c r="X32" s="8"/>
      <c r="Y32" s="8"/>
      <c r="Z32" s="8"/>
    </row>
    <row r="33" ht="14.25" customHeight="1">
      <c r="A33" s="8"/>
      <c r="B33" s="8"/>
      <c r="C33" s="8"/>
      <c r="D33" s="8"/>
      <c r="E33" s="8"/>
      <c r="F33" s="8"/>
      <c r="G33" s="8"/>
      <c r="H33" s="8"/>
      <c r="I33" t="s" s="7">
        <v>81</v>
      </c>
      <c r="J33" s="8"/>
      <c r="K33" s="8"/>
      <c r="L33" s="8"/>
      <c r="M33" s="8"/>
      <c r="N33" t="s" s="9">
        <v>82</v>
      </c>
      <c r="O33" t="s" s="9">
        <v>83</v>
      </c>
      <c r="P33" t="s" s="9">
        <v>84</v>
      </c>
      <c r="Q33" s="8"/>
      <c r="R33" t="s" s="9">
        <v>85</v>
      </c>
      <c r="S33" s="8"/>
      <c r="T33" s="8"/>
      <c r="U33" s="8"/>
      <c r="V33" s="8"/>
      <c r="W33" s="8"/>
      <c r="X33" s="8"/>
      <c r="Y33" s="8"/>
      <c r="Z33" s="8"/>
    </row>
    <row r="34" ht="14.25" customHeight="1">
      <c r="A34" s="8"/>
      <c r="B34" s="8"/>
      <c r="C34" s="8"/>
      <c r="D34" s="8"/>
      <c r="E34" s="8"/>
      <c r="F34" s="8"/>
      <c r="G34" s="8"/>
      <c r="H34" s="8"/>
      <c r="I34" s="8"/>
      <c r="J34" s="8"/>
      <c r="K34" s="8"/>
      <c r="L34" s="8"/>
      <c r="M34" s="8"/>
      <c r="N34" s="8"/>
      <c r="O34" s="10">
        <f>COUNT(N2:N26)-ROUND(N31,0)</f>
        <v>14</v>
      </c>
      <c r="P34" s="10">
        <f>ROUND(N31,0)</f>
        <v>11</v>
      </c>
      <c r="Q34" s="8"/>
      <c r="R34" s="10">
        <f>O34/(O34+P34)</f>
        <v>0.5600000000000001</v>
      </c>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22"/>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23"/>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23"/>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23"/>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23"/>
      <c r="N40" s="8"/>
      <c r="O40" s="8"/>
      <c r="P40" s="8"/>
      <c r="Q40" s="8"/>
      <c r="R40" s="8"/>
      <c r="S40" s="8"/>
      <c r="T40" s="8"/>
      <c r="U40" s="8"/>
      <c r="V40" s="8"/>
      <c r="W40" s="8"/>
      <c r="X40" s="8"/>
      <c r="Y40" s="8"/>
      <c r="Z40" s="8"/>
    </row>
    <row r="41" ht="14.25" customHeight="1">
      <c r="A41" s="8"/>
      <c r="B41" s="8"/>
      <c r="C41" s="8"/>
      <c r="D41" s="8"/>
      <c r="E41" s="8"/>
      <c r="F41" s="23"/>
      <c r="G41" s="8"/>
      <c r="H41" s="8"/>
      <c r="I41" s="8"/>
      <c r="J41" s="8"/>
      <c r="K41" s="8"/>
      <c r="L41" s="8"/>
      <c r="M41" s="23"/>
      <c r="N41" s="8"/>
      <c r="O41" s="8"/>
      <c r="P41" s="8"/>
      <c r="Q41" s="8"/>
      <c r="R41" s="8"/>
      <c r="S41" s="8"/>
      <c r="T41" s="8"/>
      <c r="U41" s="8"/>
      <c r="V41" s="8"/>
      <c r="W41" s="8"/>
      <c r="X41" s="8"/>
      <c r="Y41" s="8"/>
      <c r="Z41" s="8"/>
    </row>
    <row r="42" ht="14.25" customHeight="1">
      <c r="A42" s="8"/>
      <c r="B42" s="8"/>
      <c r="C42" s="8"/>
      <c r="D42" s="8"/>
      <c r="E42" s="8"/>
      <c r="F42" s="23"/>
      <c r="G42" s="8"/>
      <c r="H42" s="8"/>
      <c r="I42" s="8"/>
      <c r="J42" s="8"/>
      <c r="K42" s="8"/>
      <c r="L42" s="8"/>
      <c r="M42" s="23"/>
      <c r="N42" s="8"/>
      <c r="O42" s="8"/>
      <c r="P42" s="8"/>
      <c r="Q42" s="8"/>
      <c r="R42" s="8"/>
      <c r="S42" s="8"/>
      <c r="T42" s="8"/>
      <c r="U42" s="8"/>
      <c r="V42" s="8"/>
      <c r="W42" s="8"/>
      <c r="X42" s="8"/>
      <c r="Y42" s="8"/>
      <c r="Z42" s="8"/>
    </row>
    <row r="43" ht="14.25" customHeight="1">
      <c r="A43" s="8"/>
      <c r="B43" s="8"/>
      <c r="C43" s="8"/>
      <c r="D43" s="8"/>
      <c r="E43" s="8"/>
      <c r="F43" s="23"/>
      <c r="G43" s="8"/>
      <c r="H43" s="8"/>
      <c r="I43" s="8"/>
      <c r="J43" s="8"/>
      <c r="K43" s="8"/>
      <c r="L43" s="8"/>
      <c r="M43" s="23"/>
      <c r="N43" s="8"/>
      <c r="O43" s="8"/>
      <c r="P43" s="8"/>
      <c r="Q43" s="8"/>
      <c r="R43" s="8"/>
      <c r="S43" s="8"/>
      <c r="T43" s="8"/>
      <c r="U43" s="8"/>
      <c r="V43" s="8"/>
      <c r="W43" s="8"/>
      <c r="X43" s="8"/>
      <c r="Y43" s="8"/>
      <c r="Z43" s="8"/>
    </row>
    <row r="44" ht="14.25" customHeight="1">
      <c r="A44" s="8"/>
      <c r="B44" s="8"/>
      <c r="C44" s="8"/>
      <c r="D44" s="8"/>
      <c r="E44" s="8"/>
      <c r="F44" s="23"/>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23"/>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23"/>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23"/>
      <c r="G47" s="8"/>
      <c r="H47" s="8"/>
      <c r="I47" s="8"/>
      <c r="J47" s="8"/>
      <c r="K47" s="8"/>
      <c r="L47" s="8"/>
      <c r="M47" s="8"/>
      <c r="N47" s="8"/>
      <c r="O47" s="8"/>
      <c r="P47" s="8"/>
      <c r="Q47" s="8"/>
      <c r="R47" s="8"/>
      <c r="S47" s="8"/>
      <c r="T47" s="8"/>
      <c r="U47" s="8"/>
      <c r="V47" s="8"/>
      <c r="W47" s="8"/>
      <c r="X47" s="8"/>
      <c r="Y47" s="8"/>
      <c r="Z47" s="8"/>
    </row>
    <row r="48" ht="14.25" customHeight="1">
      <c r="A48" s="8"/>
      <c r="B48" s="8"/>
      <c r="C48" s="8"/>
      <c r="D48" s="23"/>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10"/>
  <sheetViews>
    <sheetView workbookViewId="0" showGridLines="0" defaultGridColor="1"/>
  </sheetViews>
  <sheetFormatPr defaultColWidth="12.6667" defaultRowHeight="15" customHeight="1" outlineLevelRow="0" outlineLevelCol="0"/>
  <cols>
    <col min="1" max="1" width="9.5" style="24" customWidth="1"/>
    <col min="2" max="2" width="14.8516" style="24" customWidth="1"/>
    <col min="3" max="3" width="12.8516" style="24" customWidth="1"/>
    <col min="4" max="4" width="22.6719" style="24" customWidth="1"/>
    <col min="5" max="5" width="26.6719" style="24" customWidth="1"/>
    <col min="6" max="6" width="23.1719" style="24" customWidth="1"/>
    <col min="7" max="7" width="16" style="24" customWidth="1"/>
    <col min="8" max="8" width="15.1719" style="24" customWidth="1"/>
    <col min="9" max="9" width="23" style="24" customWidth="1"/>
    <col min="10" max="10" width="20.3516" style="24" customWidth="1"/>
    <col min="11" max="11" width="30.5" style="24" customWidth="1"/>
    <col min="12" max="13" width="14" style="24" customWidth="1"/>
    <col min="14" max="14" width="18.8516" style="24" customWidth="1"/>
    <col min="15" max="16" width="17.8516" style="24" customWidth="1"/>
    <col min="17" max="17" width="25.8516" style="24" customWidth="1"/>
    <col min="18" max="18" width="17.5" style="24" customWidth="1"/>
    <col min="19" max="19" width="20" style="24" customWidth="1"/>
    <col min="20" max="20" width="12.6719" style="24" customWidth="1"/>
    <col min="21" max="16384" width="12.6719" style="24" customWidth="1"/>
  </cols>
  <sheetData>
    <row r="1" ht="14.25" customHeight="1">
      <c r="A1" t="s" s="25">
        <v>87</v>
      </c>
      <c r="B1" t="s" s="25">
        <v>88</v>
      </c>
      <c r="C1" t="s" s="25">
        <v>89</v>
      </c>
      <c r="D1" t="s" s="25">
        <v>90</v>
      </c>
      <c r="E1" t="s" s="25">
        <v>91</v>
      </c>
      <c r="F1" t="s" s="26">
        <v>92</v>
      </c>
      <c r="G1" t="s" s="25">
        <v>93</v>
      </c>
      <c r="H1" t="s" s="26">
        <v>94</v>
      </c>
      <c r="I1" t="s" s="25">
        <v>95</v>
      </c>
      <c r="J1" t="s" s="27">
        <v>96</v>
      </c>
      <c r="K1" t="s" s="25">
        <v>97</v>
      </c>
      <c r="L1" t="s" s="25">
        <v>98</v>
      </c>
      <c r="M1" t="s" s="25">
        <v>99</v>
      </c>
      <c r="N1" t="s" s="25">
        <v>100</v>
      </c>
      <c r="O1" t="s" s="26">
        <v>101</v>
      </c>
      <c r="P1" t="s" s="25">
        <v>102</v>
      </c>
      <c r="Q1" t="s" s="25">
        <v>74</v>
      </c>
      <c r="R1" t="s" s="25">
        <v>103</v>
      </c>
      <c r="S1" t="s" s="25">
        <v>104</v>
      </c>
      <c r="T1" t="s" s="25">
        <v>105</v>
      </c>
    </row>
    <row r="2" ht="14.25" customHeight="1">
      <c r="A2" s="28">
        <v>1</v>
      </c>
      <c r="B2" s="29">
        <v>-0.985615443700592</v>
      </c>
      <c r="C2" s="29">
        <v>6.1886498004428</v>
      </c>
      <c r="D2" s="29">
        <v>-0.142654502486826</v>
      </c>
      <c r="E2" s="30">
        <v>-3.9493</v>
      </c>
      <c r="F2" s="31">
        <v>-3.68</v>
      </c>
      <c r="G2" s="32">
        <v>-0.77623160796336</v>
      </c>
      <c r="H2" s="33">
        <v>8.153009568429161</v>
      </c>
      <c r="I2" s="34">
        <v>-4.33304638313051</v>
      </c>
      <c r="J2" s="29">
        <v>-5.3279</v>
      </c>
      <c r="K2" s="35">
        <v>-4.06</v>
      </c>
      <c r="L2" s="29">
        <v>-4.61632892511641</v>
      </c>
      <c r="M2" s="29">
        <v>-9.328190798933241</v>
      </c>
      <c r="N2" s="36">
        <v>-5.1</v>
      </c>
      <c r="O2" s="31">
        <v>-5.38</v>
      </c>
      <c r="P2" s="34">
        <v>1.39461645047691</v>
      </c>
      <c r="Q2" s="29">
        <v>1.2685911473415</v>
      </c>
      <c r="R2" s="29">
        <v>1.18870930744311</v>
      </c>
      <c r="S2" s="29">
        <v>1.05396673274876</v>
      </c>
      <c r="T2" s="29">
        <v>1.00598299042443</v>
      </c>
    </row>
    <row r="3" ht="14.25" customHeight="1">
      <c r="A3" s="23"/>
      <c r="B3" s="23"/>
      <c r="C3" s="23"/>
      <c r="D3" s="23"/>
      <c r="E3" s="23"/>
      <c r="F3" s="37"/>
      <c r="G3" s="23"/>
      <c r="H3" s="37"/>
      <c r="I3" s="23"/>
      <c r="J3" s="23"/>
      <c r="K3" s="23"/>
      <c r="L3" s="23"/>
      <c r="M3" s="23"/>
      <c r="N3" s="23"/>
      <c r="O3" s="37"/>
      <c r="P3" s="23"/>
      <c r="Q3" s="23"/>
      <c r="R3" s="23"/>
      <c r="S3" s="23"/>
      <c r="T3" s="23"/>
    </row>
    <row r="4" ht="14.25" customHeight="1">
      <c r="A4" s="23"/>
      <c r="B4" s="23"/>
      <c r="C4" s="23"/>
      <c r="D4" s="23"/>
      <c r="E4" s="23"/>
      <c r="F4" s="23"/>
      <c r="G4" s="23"/>
      <c r="H4" s="23"/>
      <c r="I4" s="23"/>
      <c r="J4" s="23"/>
      <c r="K4" s="23"/>
      <c r="L4" s="23"/>
      <c r="M4" s="23"/>
      <c r="N4" s="23"/>
      <c r="O4" s="23"/>
      <c r="P4" s="23"/>
      <c r="Q4" s="23"/>
      <c r="R4" s="23"/>
      <c r="S4" s="23"/>
      <c r="T4" s="23"/>
    </row>
    <row r="5" ht="14.25" customHeight="1">
      <c r="A5" s="23"/>
      <c r="B5" s="38"/>
      <c r="C5" s="38"/>
      <c r="D5" s="38"/>
      <c r="E5" s="38"/>
      <c r="F5" s="38"/>
      <c r="G5" s="38"/>
      <c r="H5" s="38"/>
      <c r="I5" s="38"/>
      <c r="J5" s="38"/>
      <c r="K5" s="38"/>
      <c r="L5" s="38"/>
      <c r="M5" s="38"/>
      <c r="N5" s="23"/>
      <c r="O5" s="23"/>
      <c r="P5" s="23"/>
      <c r="Q5" s="23"/>
      <c r="R5" s="23"/>
      <c r="S5" s="23"/>
      <c r="T5" s="23"/>
    </row>
    <row r="6" ht="14.25" customHeight="1">
      <c r="A6" s="23"/>
      <c r="B6" s="39"/>
      <c r="C6" s="39"/>
      <c r="D6" s="39"/>
      <c r="E6" s="39"/>
      <c r="F6" s="39"/>
      <c r="G6" s="39"/>
      <c r="H6" s="39"/>
      <c r="I6" s="39"/>
      <c r="J6" s="39"/>
      <c r="K6" s="39"/>
      <c r="L6" s="39"/>
      <c r="M6" s="39"/>
      <c r="N6" s="23"/>
      <c r="O6" s="23"/>
      <c r="P6" s="23"/>
      <c r="Q6" s="23"/>
      <c r="R6" s="23"/>
      <c r="S6" s="23"/>
      <c r="T6" s="23"/>
    </row>
    <row r="7" ht="14.25" customHeight="1">
      <c r="A7" s="23"/>
      <c r="B7" s="23"/>
      <c r="C7" s="23"/>
      <c r="D7" s="23"/>
      <c r="E7" s="23"/>
      <c r="F7" s="23"/>
      <c r="G7" s="23"/>
      <c r="H7" s="23"/>
      <c r="I7" s="23"/>
      <c r="J7" s="23"/>
      <c r="K7" s="23"/>
      <c r="L7" s="23"/>
      <c r="M7" s="23"/>
      <c r="N7" s="23"/>
      <c r="O7" s="23"/>
      <c r="P7" s="23"/>
      <c r="Q7" s="23"/>
      <c r="R7" s="23"/>
      <c r="S7" s="23"/>
      <c r="T7" s="23"/>
    </row>
    <row r="8" ht="14.25" customHeight="1">
      <c r="A8" s="23"/>
      <c r="B8" s="23"/>
      <c r="C8" s="23"/>
      <c r="D8" s="23"/>
      <c r="E8" s="23"/>
      <c r="F8" s="23"/>
      <c r="G8" s="23"/>
      <c r="H8" s="23"/>
      <c r="I8" s="23"/>
      <c r="J8" s="23"/>
      <c r="K8" s="23"/>
      <c r="L8" s="23"/>
      <c r="M8" s="23"/>
      <c r="N8" s="23"/>
      <c r="O8" s="23"/>
      <c r="P8" s="23"/>
      <c r="Q8" s="23"/>
      <c r="R8" s="23"/>
      <c r="S8" s="23"/>
      <c r="T8" s="23"/>
    </row>
    <row r="9" ht="14.25" customHeight="1">
      <c r="A9" s="23"/>
      <c r="B9" s="23"/>
      <c r="C9" s="23"/>
      <c r="D9" s="23"/>
      <c r="E9" s="23"/>
      <c r="F9" s="23"/>
      <c r="G9" s="23"/>
      <c r="H9" s="23"/>
      <c r="I9" s="23"/>
      <c r="J9" s="23"/>
      <c r="K9" s="23"/>
      <c r="L9" s="23"/>
      <c r="M9" s="23"/>
      <c r="N9" s="23"/>
      <c r="O9" s="23"/>
      <c r="P9" s="23"/>
      <c r="Q9" s="23"/>
      <c r="R9" s="23"/>
      <c r="S9" s="23"/>
      <c r="T9" s="23"/>
    </row>
    <row r="10" ht="14.25" customHeight="1">
      <c r="A10" s="23"/>
      <c r="B10" s="23"/>
      <c r="C10" s="23"/>
      <c r="D10" s="23"/>
      <c r="E10" s="23"/>
      <c r="F10" s="23"/>
      <c r="G10" s="23"/>
      <c r="H10" s="23"/>
      <c r="I10" s="23"/>
      <c r="J10" s="23"/>
      <c r="K10" s="23"/>
      <c r="L10" s="23"/>
      <c r="M10" s="23"/>
      <c r="N10" s="23"/>
      <c r="O10" s="23"/>
      <c r="P10" s="23"/>
      <c r="Q10" s="23"/>
      <c r="R10" s="23"/>
      <c r="S10" s="23"/>
      <c r="T10" s="23"/>
    </row>
  </sheetData>
  <hyperlinks>
    <hyperlink ref="J1" r:id="rId1" location="" tooltip="" display="MSK4.LowerExtremity.PF"/>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D103"/>
  <sheetViews>
    <sheetView workbookViewId="0" showGridLines="0" defaultGridColor="1"/>
  </sheetViews>
  <sheetFormatPr defaultColWidth="12.6667" defaultRowHeight="15" customHeight="1" outlineLevelRow="0" outlineLevelCol="0"/>
  <cols>
    <col min="1" max="1" width="7.67188" style="40" customWidth="1"/>
    <col min="2" max="2" width="15.8516" style="40" customWidth="1"/>
    <col min="3" max="3" width="13.8516" style="40" customWidth="1"/>
    <col min="4" max="4" width="12.8516" style="40" customWidth="1"/>
    <col min="5" max="5" width="22.8516" style="40" customWidth="1"/>
    <col min="6" max="7" width="17.8516" style="40" customWidth="1"/>
    <col min="8" max="8" width="14.1719" style="40" customWidth="1"/>
    <col min="9" max="9" width="25.8516" style="40" customWidth="1"/>
    <col min="10" max="11" width="26.8516" style="40" customWidth="1"/>
    <col min="12" max="12" width="17" style="40" customWidth="1"/>
    <col min="13" max="13" width="14" style="40" customWidth="1"/>
    <col min="14" max="16" width="16.8516" style="40" customWidth="1"/>
    <col min="17" max="17" width="20.1719" style="40" customWidth="1"/>
    <col min="18" max="18" width="17.1719" style="40" customWidth="1"/>
    <col min="19" max="19" width="23.3516" style="40" customWidth="1"/>
    <col min="20" max="20" width="16.8516" style="40" customWidth="1"/>
    <col min="21" max="26" width="7.67188" style="40" customWidth="1"/>
    <col min="27" max="30" width="12.6719" style="40" customWidth="1"/>
    <col min="31" max="16384" width="12.6719" style="40" customWidth="1"/>
  </cols>
  <sheetData>
    <row r="1" ht="14.25" customHeight="1">
      <c r="A1" t="s" s="25">
        <v>106</v>
      </c>
      <c r="B1" t="s" s="25">
        <v>88</v>
      </c>
      <c r="C1" t="s" s="25">
        <v>89</v>
      </c>
      <c r="D1" t="s" s="25">
        <v>90</v>
      </c>
      <c r="E1" t="s" s="25">
        <v>91</v>
      </c>
      <c r="F1" t="s" s="25">
        <v>92</v>
      </c>
      <c r="G1" t="s" s="25">
        <v>93</v>
      </c>
      <c r="H1" t="s" s="25">
        <v>94</v>
      </c>
      <c r="I1" t="s" s="25">
        <v>95</v>
      </c>
      <c r="J1" t="s" s="25">
        <v>107</v>
      </c>
      <c r="K1" t="s" s="25">
        <v>97</v>
      </c>
      <c r="L1" t="s" s="25">
        <v>98</v>
      </c>
      <c r="M1" t="s" s="25">
        <v>99</v>
      </c>
      <c r="N1" t="s" s="25">
        <v>100</v>
      </c>
      <c r="O1" t="s" s="25">
        <v>101</v>
      </c>
      <c r="P1" t="s" s="25">
        <v>102</v>
      </c>
      <c r="Q1" t="s" s="25">
        <v>74</v>
      </c>
      <c r="R1" t="s" s="25">
        <v>103</v>
      </c>
      <c r="S1" t="s" s="25">
        <v>104</v>
      </c>
      <c r="T1" t="s" s="25">
        <v>105</v>
      </c>
      <c r="U1" s="41"/>
      <c r="V1" s="41"/>
      <c r="W1" s="41"/>
      <c r="X1" s="41"/>
      <c r="Y1" s="41"/>
      <c r="Z1" s="41"/>
      <c r="AA1" s="41"/>
      <c r="AB1" s="41"/>
      <c r="AC1" s="41"/>
      <c r="AD1" s="41"/>
    </row>
    <row r="2" ht="14.25" customHeight="1">
      <c r="A2" t="s" s="25">
        <v>23</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41"/>
      <c r="V2" s="41"/>
      <c r="W2" s="41"/>
      <c r="X2" s="41"/>
      <c r="Y2" s="41"/>
      <c r="Z2" s="41"/>
      <c r="AA2" s="41"/>
      <c r="AB2" s="41"/>
      <c r="AC2" s="41"/>
      <c r="AD2" s="41"/>
    </row>
    <row r="3" ht="14.25" customHeight="1">
      <c r="A3" s="29">
        <v>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41"/>
      <c r="V3" s="41"/>
      <c r="W3" s="41"/>
      <c r="X3" s="41"/>
      <c r="Y3" s="41"/>
      <c r="Z3" s="41"/>
      <c r="AA3" s="41"/>
      <c r="AB3" s="41"/>
      <c r="AC3" s="41"/>
      <c r="AD3" s="41"/>
    </row>
    <row r="4" ht="14.25" customHeight="1">
      <c r="A4" s="29">
        <v>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41"/>
      <c r="V4" s="41"/>
      <c r="W4" s="41"/>
      <c r="X4" s="41"/>
      <c r="Y4" s="41"/>
      <c r="Z4" s="41"/>
      <c r="AA4" s="41"/>
      <c r="AB4" s="41"/>
      <c r="AC4" s="41"/>
      <c r="AD4" s="41"/>
    </row>
    <row r="5" ht="14.25" customHeight="1">
      <c r="A5" s="29">
        <v>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41"/>
      <c r="V5" s="41"/>
      <c r="W5" s="41"/>
      <c r="X5" s="41"/>
      <c r="Y5" s="41"/>
      <c r="Z5" s="41"/>
      <c r="AA5" s="41"/>
      <c r="AB5" s="41"/>
      <c r="AC5" s="41"/>
      <c r="AD5" s="41"/>
    </row>
    <row r="6" ht="14.25" customHeight="1">
      <c r="A6" s="29">
        <v>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41"/>
      <c r="V6" s="41"/>
      <c r="W6" s="41"/>
      <c r="X6" s="41"/>
      <c r="Y6" s="41"/>
      <c r="Z6" s="41"/>
      <c r="AA6" s="41"/>
      <c r="AB6" s="41"/>
      <c r="AC6" s="41"/>
      <c r="AD6" s="41"/>
    </row>
    <row r="7" ht="14.25" customHeight="1">
      <c r="A7" s="29">
        <v>4</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41"/>
      <c r="V7" s="41"/>
      <c r="W7" s="41"/>
      <c r="X7" s="41"/>
      <c r="Y7" s="41"/>
      <c r="Z7" s="41"/>
      <c r="AA7" s="41"/>
      <c r="AB7" s="41"/>
      <c r="AC7" s="41"/>
      <c r="AD7" s="41"/>
    </row>
    <row r="8" ht="14.25" customHeight="1">
      <c r="A8" s="29">
        <v>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41"/>
      <c r="V8" s="41"/>
      <c r="W8" s="41"/>
      <c r="X8" s="41"/>
      <c r="Y8" s="41"/>
      <c r="Z8" s="41"/>
      <c r="AA8" s="41"/>
      <c r="AB8" s="41"/>
      <c r="AC8" s="41"/>
      <c r="AD8" s="41"/>
    </row>
    <row r="9" ht="14.25" customHeight="1">
      <c r="A9" s="29">
        <v>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41"/>
      <c r="V9" s="41"/>
      <c r="W9" s="41"/>
      <c r="X9" s="41"/>
      <c r="Y9" s="41"/>
      <c r="Z9" s="41"/>
      <c r="AA9" s="41"/>
      <c r="AB9" s="41"/>
      <c r="AC9" s="41"/>
      <c r="AD9" s="41"/>
    </row>
    <row r="10" ht="14.25" customHeight="1">
      <c r="A10" s="29">
        <v>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41"/>
      <c r="V10" s="41"/>
      <c r="W10" s="41"/>
      <c r="X10" s="41"/>
      <c r="Y10" s="41"/>
      <c r="Z10" s="41"/>
      <c r="AA10" s="41"/>
      <c r="AB10" s="41"/>
      <c r="AC10" s="41"/>
      <c r="AD10" s="41"/>
    </row>
    <row r="11" ht="14.25" customHeight="1">
      <c r="A11" s="29">
        <v>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41"/>
      <c r="V11" s="41"/>
      <c r="W11" s="41"/>
      <c r="X11" s="41"/>
      <c r="Y11" s="41"/>
      <c r="Z11" s="41"/>
      <c r="AA11" s="41"/>
      <c r="AB11" s="41"/>
      <c r="AC11" s="41"/>
      <c r="AD11" s="41"/>
    </row>
    <row r="12" ht="14.25" customHeight="1">
      <c r="A12" s="29">
        <v>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41"/>
      <c r="V12" s="41"/>
      <c r="W12" s="41"/>
      <c r="X12" s="41"/>
      <c r="Y12" s="41"/>
      <c r="Z12" s="41"/>
      <c r="AA12" s="41"/>
      <c r="AB12" s="41"/>
      <c r="AC12" s="41"/>
      <c r="AD12" s="41"/>
    </row>
    <row r="13" ht="14.25" customHeight="1">
      <c r="A13" s="28">
        <v>10</v>
      </c>
      <c r="B13" s="29">
        <v>0.867661657088043</v>
      </c>
      <c r="C13" s="42">
        <v>0</v>
      </c>
      <c r="D13" s="29">
        <v>0.617322302900393</v>
      </c>
      <c r="E13" s="28">
        <v>0</v>
      </c>
      <c r="F13" s="29">
        <v>1.13</v>
      </c>
      <c r="G13" s="29">
        <v>0.801235970082698</v>
      </c>
      <c r="H13" s="42">
        <v>0</v>
      </c>
      <c r="I13" s="29">
        <v>1.35939899451923</v>
      </c>
      <c r="J13" s="29">
        <v>1.175</v>
      </c>
      <c r="K13" s="35">
        <v>1.07</v>
      </c>
      <c r="L13" s="29">
        <v>0.952204197310435</v>
      </c>
      <c r="M13" s="29">
        <v>1.73397099117083</v>
      </c>
      <c r="N13" s="35">
        <v>1.66</v>
      </c>
      <c r="O13" s="29">
        <v>2.32</v>
      </c>
      <c r="P13" s="29">
        <v>0.227193479496986</v>
      </c>
      <c r="Q13" s="29">
        <v>0.441884531155838</v>
      </c>
      <c r="R13" s="29">
        <v>0.374583955317376</v>
      </c>
      <c r="S13" s="29">
        <v>0.667765669600705</v>
      </c>
      <c r="T13" s="29">
        <v>0.704030083737626</v>
      </c>
      <c r="U13" s="39"/>
      <c r="V13" s="39"/>
      <c r="W13" s="39"/>
      <c r="X13" s="39"/>
      <c r="Y13" s="39"/>
      <c r="Z13" s="39"/>
      <c r="AA13" s="23"/>
      <c r="AB13" s="23"/>
      <c r="AC13" s="23"/>
      <c r="AD13" s="23"/>
    </row>
    <row r="14" ht="14.25" customHeight="1">
      <c r="A14" s="28">
        <v>11</v>
      </c>
      <c r="B14" s="42">
        <f>LOG10(A14)*0.867661657088043</f>
        <v>0.903576502883752</v>
      </c>
      <c r="C14" s="42">
        <v>0</v>
      </c>
      <c r="D14" s="28">
        <f>LOG10(A14)*0.617322302900393</f>
        <v>0.6428749306254991</v>
      </c>
      <c r="E14" s="28">
        <v>0</v>
      </c>
      <c r="F14" s="29">
        <f>LOG10(A14)*1.13</f>
        <v>1.17677373422879</v>
      </c>
      <c r="G14" s="42">
        <f>LOG10(A14)*0.801235970082698</f>
        <v>0.834401278329776</v>
      </c>
      <c r="H14" s="42">
        <v>0</v>
      </c>
      <c r="I14" s="29">
        <f>LOG10(A14)*1.359398995</f>
        <v>1.41566816960444</v>
      </c>
      <c r="J14" s="29">
        <v>1.22363640506091</v>
      </c>
      <c r="K14" s="29">
        <f>LOG10(A14)*1.07</f>
        <v>1.1142901731193</v>
      </c>
      <c r="L14" s="42">
        <f>LOG10(A14)*0.9522041973</f>
        <v>0.991618485845179</v>
      </c>
      <c r="M14" s="42">
        <f>LOG10(A14)*1.733970991</f>
        <v>1.80574470630396</v>
      </c>
      <c r="N14" s="29">
        <f>LOG10(A14)*1.66</f>
        <v>1.72871185736265</v>
      </c>
      <c r="O14" s="29">
        <f>LOG10(A14)*2.32</f>
        <v>2.41603102956708</v>
      </c>
      <c r="P14" s="29">
        <f>LOG10(A14)*0.227193479496986</f>
        <v>0.236597627663806</v>
      </c>
      <c r="Q14" s="29">
        <f>LOG10(A14)*0.441884531155838</f>
        <v>0.460175318430262</v>
      </c>
      <c r="R14" s="29">
        <f>LOG10(A14)*0.374583955317376</f>
        <v>0.390088991045151</v>
      </c>
      <c r="S14" s="29">
        <f>LOG10(A14)*0.667765669600705</f>
        <v>0.695406283721958</v>
      </c>
      <c r="T14" s="29">
        <f>LOG10(A14)*0.704030083737626</f>
        <v>0.733171779335696</v>
      </c>
      <c r="U14" s="23"/>
      <c r="V14" s="23"/>
      <c r="W14" s="23"/>
      <c r="X14" s="23"/>
      <c r="Y14" s="23"/>
      <c r="Z14" s="23"/>
      <c r="AA14" s="23"/>
      <c r="AB14" s="23"/>
      <c r="AC14" s="23"/>
      <c r="AD14" s="23"/>
    </row>
    <row r="15" ht="14.25" customHeight="1">
      <c r="A15" s="28">
        <v>12</v>
      </c>
      <c r="B15" s="42">
        <f>LOG10(A15)*0.867661657088043</f>
        <v>0.936364188244021</v>
      </c>
      <c r="C15" s="42">
        <v>0</v>
      </c>
      <c r="D15" s="28">
        <f>LOG10(A15)*0.617322302900393</f>
        <v>0.666202652057035</v>
      </c>
      <c r="E15" s="28">
        <v>0</v>
      </c>
      <c r="F15" s="29">
        <f>LOG10(A15)*1.13</f>
        <v>1.21947480803382</v>
      </c>
      <c r="G15" s="42">
        <f>LOG10(A15)*0.801235970082698</f>
        <v>0.864678832572024</v>
      </c>
      <c r="H15" s="42">
        <v>0</v>
      </c>
      <c r="I15" s="29">
        <f>LOG10(A15)*1.359398995</f>
        <v>1.46703790129999</v>
      </c>
      <c r="J15" s="29">
        <v>1.26803796410596</v>
      </c>
      <c r="K15" s="29">
        <f>LOG10(A15)*1.07</f>
        <v>1.15472393327096</v>
      </c>
      <c r="L15" s="42">
        <f>LOG10(A15)*0.9522041973</f>
        <v>1.02760091213399</v>
      </c>
      <c r="M15" s="42">
        <f>LOG10(A15)*1.733970991</f>
        <v>1.87126897467782</v>
      </c>
      <c r="N15" s="29">
        <f>LOG10(A15)*1.66</f>
        <v>1.79144086843906</v>
      </c>
      <c r="O15" s="29">
        <f>LOG10(A15)*2.32</f>
        <v>2.50370049083049</v>
      </c>
      <c r="P15" s="29">
        <f>LOG10(A15)*0.227193479496986</f>
        <v>0.245182942297453</v>
      </c>
      <c r="Q15" s="29">
        <f>LOG10(A15)*0.441884531155838</f>
        <v>0.476873498941928</v>
      </c>
      <c r="R15" s="29">
        <f>LOG10(A15)*0.374583955317376</f>
        <v>0.404243979648854</v>
      </c>
      <c r="S15" s="29">
        <f>LOG10(A15)*0.667765669600705</f>
        <v>0.720640187387515</v>
      </c>
      <c r="T15" s="29">
        <f>LOG10(A15)*0.704030083737626</f>
        <v>0.7597760630229849</v>
      </c>
      <c r="U15" s="23"/>
      <c r="V15" s="23"/>
      <c r="W15" s="23"/>
      <c r="X15" s="23"/>
      <c r="Y15" s="23"/>
      <c r="Z15" s="23"/>
      <c r="AA15" s="23"/>
      <c r="AB15" s="23"/>
      <c r="AC15" s="23"/>
      <c r="AD15" s="23"/>
    </row>
    <row r="16" ht="14.25" customHeight="1">
      <c r="A16" s="28">
        <v>13</v>
      </c>
      <c r="B16" s="42">
        <f>LOG10(A16)*0.867661657088043</f>
        <v>0.96652593496476</v>
      </c>
      <c r="C16" s="42">
        <v>0</v>
      </c>
      <c r="D16" s="28">
        <f>LOG10(A16)*0.617322302900393</f>
        <v>0.6876620755466401</v>
      </c>
      <c r="E16" s="28">
        <v>0</v>
      </c>
      <c r="F16" s="29">
        <f>LOG10(A16)*1.13</f>
        <v>1.25875598810673</v>
      </c>
      <c r="G16" s="42">
        <f>LOG10(A16)*0.801235970082698</f>
        <v>0.8925314825027409</v>
      </c>
      <c r="H16" s="42">
        <v>0</v>
      </c>
      <c r="I16" s="29">
        <f>LOG10(A16)*1.359398995</f>
        <v>1.51429347361284</v>
      </c>
      <c r="J16" s="29">
        <v>1.30888343896053</v>
      </c>
      <c r="K16" s="29">
        <f>LOG10(A16)*1.07</f>
        <v>1.19191938696832</v>
      </c>
      <c r="L16" s="42">
        <f>LOG10(A16)*0.9522041973</f>
        <v>1.060701535621</v>
      </c>
      <c r="M16" s="42">
        <f>LOG10(A16)*1.733970991</f>
        <v>1.93154545851735</v>
      </c>
      <c r="N16" s="29">
        <f>LOG10(A16)*1.66</f>
        <v>1.84914596482935</v>
      </c>
      <c r="O16" s="29">
        <f>LOG10(A16)*2.32</f>
        <v>2.58434857735186</v>
      </c>
      <c r="P16" s="29">
        <f>LOG10(A16)*0.227193479496986</f>
        <v>0.253080666173127</v>
      </c>
      <c r="Q16" s="29">
        <f>LOG10(A16)*0.441884531155838</f>
        <v>0.492234335968269</v>
      </c>
      <c r="R16" s="29">
        <f>LOG10(A16)*0.374583955317376</f>
        <v>0.417265306906592</v>
      </c>
      <c r="S16" s="29">
        <f>LOG10(A16)*0.667765669600705</f>
        <v>0.743853128550429</v>
      </c>
      <c r="T16" s="29">
        <f>LOG10(A16)*0.704030083737626</f>
        <v>0.784249631603554</v>
      </c>
      <c r="U16" s="23"/>
      <c r="V16" s="23"/>
      <c r="W16" s="23"/>
      <c r="X16" s="23"/>
      <c r="Y16" s="23"/>
      <c r="Z16" s="23"/>
      <c r="AA16" s="23"/>
      <c r="AB16" s="23"/>
      <c r="AC16" s="23"/>
      <c r="AD16" s="23"/>
    </row>
    <row r="17" ht="14.25" customHeight="1">
      <c r="A17" s="28">
        <v>14</v>
      </c>
      <c r="B17" s="42">
        <f>LOG10(A17)*0.867661657088043</f>
        <v>0.994451350671644</v>
      </c>
      <c r="C17" s="42">
        <v>0</v>
      </c>
      <c r="D17" s="28">
        <f>LOG10(A17)*0.617322302900393</f>
        <v>0.707530398403594</v>
      </c>
      <c r="E17" s="28">
        <v>0</v>
      </c>
      <c r="F17" s="29">
        <f>LOG10(A17)*1.13</f>
        <v>1.29512468031641</v>
      </c>
      <c r="G17" s="42">
        <f>LOG10(A17)*0.801235970082698</f>
        <v>0.91831900850563</v>
      </c>
      <c r="H17" s="42">
        <v>0</v>
      </c>
      <c r="I17" s="29">
        <f>LOG10(A17)*1.359398995</f>
        <v>1.55804529984232</v>
      </c>
      <c r="J17" s="29">
        <v>1.34670044192193</v>
      </c>
      <c r="K17" s="29">
        <f>LOG10(A17)*1.07</f>
        <v>1.22635699817571</v>
      </c>
      <c r="L17" s="42">
        <f>LOG10(A17)*0.9522041973</f>
        <v>1.09134792621602</v>
      </c>
      <c r="M17" s="42">
        <f>LOG10(A17)*1.733970991</f>
        <v>1.98735276583788</v>
      </c>
      <c r="N17" s="29">
        <f>LOG10(A17)*1.66</f>
        <v>1.90257253922587</v>
      </c>
      <c r="O17" s="29">
        <f>LOG10(A17)*2.32</f>
        <v>2.65901704277351</v>
      </c>
      <c r="P17" s="29">
        <f>LOG10(A17)*0.227193479496986</f>
        <v>0.260392816374785</v>
      </c>
      <c r="Q17" s="29">
        <f>LOG10(A17)*0.441884531155838</f>
        <v>0.5064562496902399</v>
      </c>
      <c r="R17" s="29">
        <f>LOG10(A17)*0.374583955317376</f>
        <v>0.429321172904489</v>
      </c>
      <c r="S17" s="29">
        <f>LOG10(A17)*0.667765669600705</f>
        <v>0.765344955192819</v>
      </c>
      <c r="T17" s="29">
        <f>LOG10(A17)*0.704030083737626</f>
        <v>0.806908616932591</v>
      </c>
      <c r="U17" s="23"/>
      <c r="V17" s="23"/>
      <c r="W17" s="23"/>
      <c r="X17" s="23"/>
      <c r="Y17" s="23"/>
      <c r="Z17" s="23"/>
      <c r="AA17" s="23"/>
      <c r="AB17" s="23"/>
      <c r="AC17" s="23"/>
      <c r="AD17" s="23"/>
    </row>
    <row r="18" ht="14.25" customHeight="1">
      <c r="A18" s="28">
        <v>15</v>
      </c>
      <c r="B18" s="42">
        <f>LOG10(A18)*0.867661657088043</f>
        <v>1.02044929071902</v>
      </c>
      <c r="C18" s="42">
        <v>0</v>
      </c>
      <c r="D18" s="28">
        <f>LOG10(A18)*0.617322302900393</f>
        <v>0.726027364461276</v>
      </c>
      <c r="E18" s="28">
        <v>0</v>
      </c>
      <c r="F18" s="29">
        <f>LOG10(A18)*1.13</f>
        <v>1.32898312273292</v>
      </c>
      <c r="G18" s="42">
        <f>LOG10(A18)*0.801235970082698</f>
        <v>0.94232662085526</v>
      </c>
      <c r="H18" s="42">
        <v>0</v>
      </c>
      <c r="I18" s="29">
        <f>LOG10(A18)*1.359398995</f>
        <v>1.59877727558858</v>
      </c>
      <c r="J18" s="29">
        <v>1.38190722939043</v>
      </c>
      <c r="K18" s="29">
        <f>LOG10(A18)*1.07</f>
        <v>1.25841764718958</v>
      </c>
      <c r="L18" s="42">
        <f>LOG10(A18)*0.9522041973</f>
        <v>1.11987903328066</v>
      </c>
      <c r="M18" s="42">
        <f>LOG10(A18)*1.733970991</f>
        <v>2.03930812597122</v>
      </c>
      <c r="N18" s="29">
        <f>LOG10(A18)*1.66</f>
        <v>1.95231149003243</v>
      </c>
      <c r="O18" s="29">
        <f>LOG10(A18)*2.32</f>
        <v>2.72853172100918</v>
      </c>
      <c r="P18" s="29">
        <f>LOG10(A18)*0.227193479496986</f>
        <v>0.267200265350851</v>
      </c>
      <c r="Q18" s="29">
        <f>LOG10(A18)*0.441884531155838</f>
        <v>0.519696534604299</v>
      </c>
      <c r="R18" s="29">
        <f>LOG10(A18)*0.374583955317376</f>
        <v>0.44054491563127</v>
      </c>
      <c r="S18" s="29">
        <f>LOG10(A18)*0.667765669600705</f>
        <v>0.785353367114853</v>
      </c>
      <c r="T18" s="29">
        <f>LOG10(A18)*0.704030083737626</f>
        <v>0.8280036275960611</v>
      </c>
      <c r="U18" s="23"/>
      <c r="V18" s="23"/>
      <c r="W18" s="23"/>
      <c r="X18" s="23"/>
      <c r="Y18" s="23"/>
      <c r="Z18" s="23"/>
      <c r="AA18" s="23"/>
      <c r="AB18" s="23"/>
      <c r="AC18" s="23"/>
      <c r="AD18" s="23"/>
    </row>
    <row r="19" ht="14.25" customHeight="1">
      <c r="A19" s="28">
        <v>16</v>
      </c>
      <c r="B19" s="42">
        <f>LOG10(A19)*0.867661657088043</f>
        <v>1.04476873948407</v>
      </c>
      <c r="C19" s="42">
        <v>0</v>
      </c>
      <c r="D19" s="28">
        <f>LOG10(A19)*0.617322302900393</f>
        <v>0.743330120661537</v>
      </c>
      <c r="E19" s="28">
        <v>0</v>
      </c>
      <c r="F19" s="29">
        <f>LOG10(A19)*1.13</f>
        <v>1.36065558040119</v>
      </c>
      <c r="G19" s="42">
        <f>LOG10(A19)*0.801235970082698</f>
        <v>0.964784242399281</v>
      </c>
      <c r="H19" s="42">
        <v>0</v>
      </c>
      <c r="I19" s="29">
        <f>LOG10(A19)*1.359398995</f>
        <v>1.63687949428188</v>
      </c>
      <c r="J19" s="29">
        <v>1.41484097962071</v>
      </c>
      <c r="K19" s="29">
        <f>LOG10(A19)*1.07</f>
        <v>1.28840838144184</v>
      </c>
      <c r="L19" s="42">
        <f>LOG10(A19)*0.9522041973</f>
        <v>1.14656810153777</v>
      </c>
      <c r="M19" s="42">
        <f>LOG10(A19)*1.733970991</f>
        <v>2.0879091196088</v>
      </c>
      <c r="N19" s="29">
        <f>LOG10(A19)*1.66</f>
        <v>1.99883917120884</v>
      </c>
      <c r="O19" s="29">
        <f>LOG10(A19)*2.32</f>
        <v>2.79355835976175</v>
      </c>
      <c r="P19" s="29">
        <f>LOG10(A19)*0.227193479496986</f>
        <v>0.27356820859145</v>
      </c>
      <c r="Q19" s="29">
        <f>LOG10(A19)*0.441884531155838</f>
        <v>0.532081993991289</v>
      </c>
      <c r="R19" s="29">
        <f>LOG10(A19)*0.374583955317376</f>
        <v>0.451044025779946</v>
      </c>
      <c r="S19" s="29">
        <f>LOG10(A19)*0.667765669600705</f>
        <v>0.804069986497823</v>
      </c>
      <c r="T19" s="29">
        <f>LOG10(A19)*0.704030083737626</f>
        <v>0.847736692219399</v>
      </c>
      <c r="U19" s="23"/>
      <c r="V19" s="23"/>
      <c r="W19" s="23"/>
      <c r="X19" s="23"/>
      <c r="Y19" s="23"/>
      <c r="Z19" s="23"/>
      <c r="AA19" s="23"/>
      <c r="AB19" s="23"/>
      <c r="AC19" s="23"/>
      <c r="AD19" s="23"/>
    </row>
    <row r="20" ht="14.25" customHeight="1">
      <c r="A20" s="28">
        <v>17</v>
      </c>
      <c r="B20" s="42">
        <f>LOG10(A20)*0.867661657088043</f>
        <v>1.06761335008527</v>
      </c>
      <c r="C20" s="42">
        <v>0</v>
      </c>
      <c r="D20" s="28">
        <f>LOG10(A20)*0.617322302900393</f>
        <v>0.759583561746541</v>
      </c>
      <c r="E20" s="28">
        <v>0</v>
      </c>
      <c r="F20" s="29">
        <f>LOG10(A20)*1.13</f>
        <v>1.39040728115745</v>
      </c>
      <c r="G20" s="42">
        <f>LOG10(A20)*0.801235970082698</f>
        <v>0.985879935157731</v>
      </c>
      <c r="H20" s="42">
        <v>0</v>
      </c>
      <c r="I20" s="29">
        <f>LOG10(A20)*1.359398995</f>
        <v>1.67267102712046</v>
      </c>
      <c r="J20" s="29">
        <v>1.44577748261947</v>
      </c>
      <c r="K20" s="29">
        <f>LOG10(A20)*1.07</f>
        <v>1.31658034587475</v>
      </c>
      <c r="L20" s="42">
        <f>LOG10(A20)*0.9522041973</f>
        <v>1.17163862749965</v>
      </c>
      <c r="M20" s="42">
        <f>LOG10(A20)*1.733970991</f>
        <v>2.13356273557717</v>
      </c>
      <c r="N20" s="29">
        <f>LOG10(A20)*1.66</f>
        <v>2.04254520948793</v>
      </c>
      <c r="O20" s="29">
        <f>LOG10(A20)*2.32</f>
        <v>2.8546414975976</v>
      </c>
      <c r="P20" s="29">
        <f>LOG10(A20)*0.227193479496986</f>
        <v>0.279549971791243</v>
      </c>
      <c r="Q20" s="29">
        <f>LOG10(A20)*0.441884531155838</f>
        <v>0.543716344734445</v>
      </c>
      <c r="R20" s="29">
        <f>LOG10(A20)*0.374583955317376</f>
        <v>0.460906423785873</v>
      </c>
      <c r="S20" s="29">
        <f>LOG10(A20)*0.667765669600705</f>
        <v>0.821651547893628</v>
      </c>
      <c r="T20" s="29">
        <f>LOG10(A20)*0.704030083737626</f>
        <v>0.866273057152818</v>
      </c>
      <c r="U20" s="23"/>
      <c r="V20" s="23"/>
      <c r="W20" s="23"/>
      <c r="X20" s="23"/>
      <c r="Y20" s="23"/>
      <c r="Z20" s="23"/>
      <c r="AA20" s="23"/>
      <c r="AB20" s="23"/>
      <c r="AC20" s="23"/>
      <c r="AD20" s="23"/>
    </row>
    <row r="21" ht="14.25" customHeight="1">
      <c r="A21" s="28">
        <v>18</v>
      </c>
      <c r="B21" s="42">
        <f>LOG10(A21)*0.867661657088043</f>
        <v>1.08915182187499</v>
      </c>
      <c r="C21" s="42">
        <v>0</v>
      </c>
      <c r="D21" s="28">
        <f>LOG10(A21)*0.617322302900393</f>
        <v>0.774907713617918</v>
      </c>
      <c r="E21" s="28">
        <v>0</v>
      </c>
      <c r="F21" s="29">
        <f>LOG10(A21)*1.13</f>
        <v>1.41845793076674</v>
      </c>
      <c r="G21" s="42">
        <f>LOG10(A21)*0.801235970082698</f>
        <v>1.00576948334459</v>
      </c>
      <c r="H21" s="42">
        <v>0</v>
      </c>
      <c r="I21" s="29">
        <f>LOG10(A21)*1.359398995</f>
        <v>1.70641618188857</v>
      </c>
      <c r="J21" s="29">
        <v>1.47494519349638</v>
      </c>
      <c r="K21" s="29">
        <f>LOG10(A21)*1.07</f>
        <v>1.34314158046054</v>
      </c>
      <c r="L21" s="42">
        <f>LOG10(A21)*0.9522041973</f>
        <v>1.19527574811465</v>
      </c>
      <c r="M21" s="42">
        <f>LOG10(A21)*1.733970991</f>
        <v>2.17660610964903</v>
      </c>
      <c r="N21" s="29">
        <f>LOG10(A21)*1.66</f>
        <v>2.08375235847149</v>
      </c>
      <c r="O21" s="29">
        <f>LOG10(A21)*2.32</f>
        <v>2.91223221183967</v>
      </c>
      <c r="P21" s="29">
        <f>LOG10(A21)*0.227193479496986</f>
        <v>0.285189728151318</v>
      </c>
      <c r="Q21" s="29">
        <f>LOG10(A21)*0.441884531155838</f>
        <v>0.5546855023903891</v>
      </c>
      <c r="R21" s="29">
        <f>LOG10(A21)*0.374583955317376</f>
        <v>0.470204939962747</v>
      </c>
      <c r="S21" s="29">
        <f>LOG10(A21)*0.667765669600705</f>
        <v>0.838227884901664</v>
      </c>
      <c r="T21" s="29">
        <f>LOG10(A21)*0.704030083737626</f>
        <v>0.88374960688142</v>
      </c>
      <c r="U21" s="23"/>
      <c r="V21" s="23"/>
      <c r="W21" s="23"/>
      <c r="X21" s="23"/>
      <c r="Y21" s="23"/>
      <c r="Z21" s="23"/>
      <c r="AA21" s="23"/>
      <c r="AB21" s="23"/>
      <c r="AC21" s="23"/>
      <c r="AD21" s="23"/>
    </row>
    <row r="22" ht="14.25" customHeight="1">
      <c r="A22" s="28">
        <v>19</v>
      </c>
      <c r="B22" s="42">
        <f>LOG10(A22)*0.867661657088043</f>
        <v>1.10952546841003</v>
      </c>
      <c r="C22" s="42">
        <v>0</v>
      </c>
      <c r="D22" s="28">
        <f>LOG10(A22)*0.617322302900393</f>
        <v>0.789403117782371</v>
      </c>
      <c r="E22" s="28">
        <v>0</v>
      </c>
      <c r="F22" s="29">
        <f>LOG10(A22)*1.13</f>
        <v>1.4449915690767</v>
      </c>
      <c r="G22" s="42">
        <f>LOG10(A22)*0.801235970082698</f>
        <v>1.02458338195618</v>
      </c>
      <c r="H22" s="42">
        <v>0</v>
      </c>
      <c r="I22" s="29">
        <f>LOG10(A22)*1.359398995</f>
        <v>1.73833635998791</v>
      </c>
      <c r="J22" s="29">
        <v>1.50253548111957</v>
      </c>
      <c r="K22" s="29">
        <f>LOG10(A22)*1.07</f>
        <v>1.36826635301953</v>
      </c>
      <c r="L22" s="42">
        <f>LOG10(A22)*0.9522041973</f>
        <v>1.21763454613977</v>
      </c>
      <c r="M22" s="42">
        <f>LOG10(A22)*1.733970991</f>
        <v>2.217321648689</v>
      </c>
      <c r="N22" s="29">
        <f>LOG10(A22)*1.66</f>
        <v>2.1227309775817</v>
      </c>
      <c r="O22" s="29">
        <f>LOG10(A22)*2.32</f>
        <v>2.96670835421056</v>
      </c>
      <c r="P22" s="29">
        <f>LOG10(A22)*0.227193479496986</f>
        <v>0.290524480019774</v>
      </c>
      <c r="Q22" s="29">
        <f>LOG10(A22)*0.441884531155838</f>
        <v>0.5650614354208801</v>
      </c>
      <c r="R22" s="29">
        <f>LOG10(A22)*0.374583955317376</f>
        <v>0.479000581721248</v>
      </c>
      <c r="S22" s="29">
        <f>LOG10(A22)*0.667765669600705</f>
        <v>0.853907754594579</v>
      </c>
      <c r="T22" s="29">
        <f>LOG10(A22)*0.704030083737626</f>
        <v>0.9002810047586109</v>
      </c>
      <c r="U22" s="23"/>
      <c r="V22" s="23"/>
      <c r="W22" s="23"/>
      <c r="X22" s="23"/>
      <c r="Y22" s="23"/>
      <c r="Z22" s="23"/>
      <c r="AA22" s="23"/>
      <c r="AB22" s="23"/>
      <c r="AC22" s="23"/>
      <c r="AD22" s="23"/>
    </row>
    <row r="23" ht="14.25" customHeight="1">
      <c r="A23" s="28">
        <v>20</v>
      </c>
      <c r="B23" s="42">
        <f>LOG10(A23)*0.867661657088043</f>
        <v>1.12885384195906</v>
      </c>
      <c r="C23" s="42">
        <v>0</v>
      </c>
      <c r="D23" s="28">
        <f>LOG10(A23)*0.617322302900393</f>
        <v>0.803154833065777</v>
      </c>
      <c r="E23" s="28">
        <v>0</v>
      </c>
      <c r="F23" s="29">
        <f>LOG10(A23)*1.13</f>
        <v>1.4701638951003</v>
      </c>
      <c r="G23" s="42">
        <f>LOG10(A23)*0.801235970082698</f>
        <v>1.04243203068252</v>
      </c>
      <c r="H23" s="42">
        <v>0</v>
      </c>
      <c r="I23" s="29">
        <f>LOG10(A23)*1.359398995</f>
        <v>1.76861886857047</v>
      </c>
      <c r="J23" s="29">
        <v>1.52871024490518</v>
      </c>
      <c r="K23" s="29">
        <f>LOG10(A23)*1.07</f>
        <v>1.39210209536046</v>
      </c>
      <c r="L23" s="42">
        <f>LOG10(A23)*0.9522041973</f>
        <v>1.23884622268444</v>
      </c>
      <c r="M23" s="42">
        <f>LOG10(A23)*1.733970991</f>
        <v>2.2559482709022</v>
      </c>
      <c r="N23" s="29">
        <f>LOG10(A23)*1.66</f>
        <v>2.15970979280221</v>
      </c>
      <c r="O23" s="29">
        <f>LOG10(A23)*2.32</f>
        <v>3.01838958994044</v>
      </c>
      <c r="P23" s="29">
        <f>LOG10(A23)*0.227193479496986</f>
        <v>0.295585531644849</v>
      </c>
      <c r="Q23" s="29">
        <f>LOG10(A23)*0.441884531155838</f>
        <v>0.57490502965366</v>
      </c>
      <c r="R23" s="29">
        <f>LOG10(A23)*0.374583955317376</f>
        <v>0.487344961762363</v>
      </c>
      <c r="S23" s="29">
        <f>LOG10(A23)*0.667765669600705</f>
        <v>0.8687831662251611</v>
      </c>
      <c r="T23" s="29">
        <f>LOG10(A23)*0.704030083737626</f>
        <v>0.915964256792476</v>
      </c>
      <c r="U23" s="23"/>
      <c r="V23" s="23"/>
      <c r="W23" s="23"/>
      <c r="X23" s="23"/>
      <c r="Y23" s="23"/>
      <c r="Z23" s="23"/>
      <c r="AA23" s="23"/>
      <c r="AB23" s="23"/>
      <c r="AC23" s="23"/>
      <c r="AD23" s="23"/>
    </row>
    <row r="24" ht="14.25" customHeight="1">
      <c r="A24" s="28">
        <v>21</v>
      </c>
      <c r="B24" s="42">
        <f>LOG10(A24)*0.867661657088043</f>
        <v>1.14723898430262</v>
      </c>
      <c r="C24" s="42">
        <v>0</v>
      </c>
      <c r="D24" s="28">
        <f>LOG10(A24)*0.617322302900393</f>
        <v>0.816235459964477</v>
      </c>
      <c r="E24" s="28">
        <v>0</v>
      </c>
      <c r="F24" s="29">
        <f>LOG10(A24)*1.13</f>
        <v>1.49410780304933</v>
      </c>
      <c r="G24" s="42">
        <f>LOG10(A24)*0.801235970082698</f>
        <v>1.05940965927819</v>
      </c>
      <c r="H24" s="42">
        <v>0</v>
      </c>
      <c r="I24" s="29">
        <f>LOG10(A24)*1.359398995</f>
        <v>1.7974235804309</v>
      </c>
      <c r="J24" s="29">
        <v>1.55360767131236</v>
      </c>
      <c r="K24" s="29">
        <f>LOG10(A24)*1.07</f>
        <v>1.41477464536529</v>
      </c>
      <c r="L24" s="42">
        <f>LOG10(A24)*0.9522041973</f>
        <v>1.25902276219668</v>
      </c>
      <c r="M24" s="42">
        <f>LOG10(A24)*1.733970991</f>
        <v>2.2926899008091</v>
      </c>
      <c r="N24" s="29">
        <f>LOG10(A24)*1.66</f>
        <v>2.19488402925831</v>
      </c>
      <c r="O24" s="29">
        <f>LOG10(A24)*2.32</f>
        <v>3.06754876378269</v>
      </c>
      <c r="P24" s="29">
        <f>LOG10(A24)*0.227193479496986</f>
        <v>0.30039960222865</v>
      </c>
      <c r="Q24" s="29">
        <f>LOG10(A24)*0.441884531155838</f>
        <v>0.584268253138701</v>
      </c>
      <c r="R24" s="29">
        <f>LOG10(A24)*0.374583955317376</f>
        <v>0.495282133218383</v>
      </c>
      <c r="S24" s="29">
        <f>LOG10(A24)*0.667765669600705</f>
        <v>0.882932652706968</v>
      </c>
      <c r="T24" s="29">
        <f>LOG10(A24)*0.704030083737626</f>
        <v>0.930882160791026</v>
      </c>
      <c r="U24" s="23"/>
      <c r="V24" s="23"/>
      <c r="W24" s="23"/>
      <c r="X24" s="23"/>
      <c r="Y24" s="23"/>
      <c r="Z24" s="23"/>
      <c r="AA24" s="23"/>
      <c r="AB24" s="23"/>
      <c r="AC24" s="23"/>
      <c r="AD24" s="23"/>
    </row>
    <row r="25" ht="14.25" customHeight="1">
      <c r="A25" s="28">
        <v>22</v>
      </c>
      <c r="B25" s="42">
        <f>LOG10(A25)*0.867661657088043</f>
        <v>1.16476868775477</v>
      </c>
      <c r="C25" s="42">
        <v>0</v>
      </c>
      <c r="D25" s="28">
        <f>LOG10(A25)*0.617322302900393</f>
        <v>0.828707460790884</v>
      </c>
      <c r="E25" s="28">
        <v>0</v>
      </c>
      <c r="F25" s="29">
        <f>LOG10(A25)*1.13</f>
        <v>1.51693762932909</v>
      </c>
      <c r="G25" s="42">
        <f>LOG10(A25)*0.801235970082698</f>
        <v>1.0755973389296</v>
      </c>
      <c r="H25" s="42">
        <v>0</v>
      </c>
      <c r="I25" s="29">
        <f>LOG10(A25)*1.359398995</f>
        <v>1.82488804317491</v>
      </c>
      <c r="J25" s="29">
        <v>1.57734664996609</v>
      </c>
      <c r="K25" s="29">
        <f>LOG10(A25)*1.07</f>
        <v>1.43639226847976</v>
      </c>
      <c r="L25" s="42">
        <f>LOG10(A25)*0.9522041973</f>
        <v>1.27826051122962</v>
      </c>
      <c r="M25" s="42">
        <f>LOG10(A25)*1.733970991</f>
        <v>2.32772198620616</v>
      </c>
      <c r="N25" s="29">
        <f>LOG10(A25)*1.66</f>
        <v>2.22842165016486</v>
      </c>
      <c r="O25" s="29">
        <f>LOG10(A25)*2.32</f>
        <v>3.11442061950752</v>
      </c>
      <c r="P25" s="29">
        <f>LOG10(A25)*0.227193479496986</f>
        <v>0.304989679811669</v>
      </c>
      <c r="Q25" s="29">
        <f>LOG10(A25)*0.441884531155838</f>
        <v>0.593195816928084</v>
      </c>
      <c r="R25" s="29">
        <f>LOG10(A25)*0.374583955317376</f>
        <v>0.502849997490137</v>
      </c>
      <c r="S25" s="29">
        <f>LOG10(A25)*0.667765669600705</f>
        <v>0.896423780346414</v>
      </c>
      <c r="T25" s="29">
        <f>LOG10(A25)*0.704030083737626</f>
        <v>0.945105952390546</v>
      </c>
      <c r="U25" s="23"/>
      <c r="V25" s="23"/>
      <c r="W25" s="23"/>
      <c r="X25" s="23"/>
      <c r="Y25" s="23"/>
      <c r="Z25" s="23"/>
      <c r="AA25" s="23"/>
      <c r="AB25" s="23"/>
      <c r="AC25" s="23"/>
      <c r="AD25" s="23"/>
    </row>
    <row r="26" ht="14.25" customHeight="1">
      <c r="A26" s="28">
        <v>23</v>
      </c>
      <c r="B26" s="42">
        <f>LOG10(A26)*0.867661657088043</f>
        <v>1.18151903070194</v>
      </c>
      <c r="C26" s="42">
        <v>0</v>
      </c>
      <c r="D26" s="28">
        <f>LOG10(A26)*0.617322302900393</f>
        <v>0.840624963653949</v>
      </c>
      <c r="E26" s="28">
        <v>0</v>
      </c>
      <c r="F26" s="29">
        <f>LOG10(A26)*1.13</f>
        <v>1.53875245469988</v>
      </c>
      <c r="G26" s="42">
        <f>LOG10(A26)*0.801235970082698</f>
        <v>1.09106532368017</v>
      </c>
      <c r="H26" s="42">
        <v>0</v>
      </c>
      <c r="I26" s="29">
        <f>LOG10(A26)*1.359398995</f>
        <v>1.85113145174584</v>
      </c>
      <c r="J26" s="29">
        <v>1.60003020732067</v>
      </c>
      <c r="K26" s="29">
        <f>LOG10(A26)*1.07</f>
        <v>1.45704878453882</v>
      </c>
      <c r="L26" s="42">
        <f>LOG10(A26)*0.9522041973</f>
        <v>1.2966429610362</v>
      </c>
      <c r="M26" s="42">
        <f>LOG10(A26)*1.733970991</f>
        <v>2.36119656529171</v>
      </c>
      <c r="N26" s="29">
        <f>LOG10(A26)*1.66</f>
        <v>2.2604682077892</v>
      </c>
      <c r="O26" s="29">
        <f>LOG10(A26)*2.32</f>
        <v>3.15920857956082</v>
      </c>
      <c r="P26" s="29">
        <f>LOG10(A26)*0.227193479496986</f>
        <v>0.309375685192738</v>
      </c>
      <c r="Q26" s="29">
        <f>LOG10(A26)*0.441884531155838</f>
        <v>0.601726466380488</v>
      </c>
      <c r="R26" s="29">
        <f>LOG10(A26)*0.374583955317376</f>
        <v>0.510081398881241</v>
      </c>
      <c r="S26" s="29">
        <f>LOG10(A26)*0.667765669600705</f>
        <v>0.909315100232207</v>
      </c>
      <c r="T26" s="29">
        <f>LOG10(A26)*0.704030083737626</f>
        <v>0.958697362419322</v>
      </c>
      <c r="U26" s="23"/>
      <c r="V26" s="23"/>
      <c r="W26" s="23"/>
      <c r="X26" s="23"/>
      <c r="Y26" s="23"/>
      <c r="Z26" s="23"/>
      <c r="AA26" s="23"/>
      <c r="AB26" s="23"/>
      <c r="AC26" s="23"/>
      <c r="AD26" s="23"/>
    </row>
    <row r="27" ht="14.25" customHeight="1">
      <c r="A27" s="28">
        <v>24</v>
      </c>
      <c r="B27" s="42">
        <f>LOG10(A27)*0.867661657088043</f>
        <v>1.19755637311504</v>
      </c>
      <c r="C27" s="42">
        <v>0</v>
      </c>
      <c r="D27" s="28">
        <f>LOG10(A27)*0.617322302900393</f>
        <v>0.85203518222242</v>
      </c>
      <c r="E27" s="28">
        <v>0</v>
      </c>
      <c r="F27" s="29">
        <f>LOG10(A27)*1.13</f>
        <v>1.55963870313411</v>
      </c>
      <c r="G27" s="42">
        <f>LOG10(A27)*0.801235970082698</f>
        <v>1.10587489317184</v>
      </c>
      <c r="H27" s="42">
        <v>0</v>
      </c>
      <c r="I27" s="29">
        <f>LOG10(A27)*1.359398995</f>
        <v>1.87625777487046</v>
      </c>
      <c r="J27" s="29">
        <v>1.62174820901114</v>
      </c>
      <c r="K27" s="29">
        <f>LOG10(A27)*1.07</f>
        <v>1.47682602863142</v>
      </c>
      <c r="L27" s="42">
        <f>LOG10(A27)*0.9522041973</f>
        <v>1.31424293751844</v>
      </c>
      <c r="M27" s="42">
        <f>LOG10(A27)*1.733970991</f>
        <v>2.39324625458001</v>
      </c>
      <c r="N27" s="29">
        <f>LOG10(A27)*1.66</f>
        <v>2.29115066124127</v>
      </c>
      <c r="O27" s="29">
        <f>LOG10(A27)*2.32</f>
        <v>3.20209008077093</v>
      </c>
      <c r="P27" s="29">
        <f>LOG10(A27)*0.227193479496986</f>
        <v>0.313574994445315</v>
      </c>
      <c r="Q27" s="29">
        <f>LOG10(A27)*0.441884531155838</f>
        <v>0.60989399743975</v>
      </c>
      <c r="R27" s="29">
        <f>LOG10(A27)*0.374583955317376</f>
        <v>0.51700498609384</v>
      </c>
      <c r="S27" s="29">
        <f>LOG10(A27)*0.667765669600705</f>
        <v>0.921657684011971</v>
      </c>
      <c r="T27" s="29">
        <f>LOG10(A27)*0.704030083737626</f>
        <v>0.971710236077835</v>
      </c>
      <c r="U27" s="23"/>
      <c r="V27" s="23"/>
      <c r="W27" s="23"/>
      <c r="X27" s="23"/>
      <c r="Y27" s="23"/>
      <c r="Z27" s="23"/>
      <c r="AA27" s="23"/>
      <c r="AB27" s="23"/>
      <c r="AC27" s="23"/>
      <c r="AD27" s="23"/>
    </row>
    <row r="28" ht="14.25" customHeight="1">
      <c r="A28" s="28">
        <v>25</v>
      </c>
      <c r="B28" s="42">
        <f>LOG10(A28)*0.867661657088043</f>
        <v>1.21293894443405</v>
      </c>
      <c r="C28" s="42">
        <v>0</v>
      </c>
      <c r="D28" s="28">
        <f>LOG10(A28)*0.617322302900393</f>
        <v>0.862979545470018</v>
      </c>
      <c r="E28" s="28">
        <v>0</v>
      </c>
      <c r="F28" s="29">
        <f>LOG10(A28)*1.13</f>
        <v>1.5796722097994</v>
      </c>
      <c r="G28" s="42">
        <f>LOG10(A28)*0.801235970082698</f>
        <v>1.12007981896576</v>
      </c>
      <c r="H28" s="42">
        <v>0</v>
      </c>
      <c r="I28" s="29">
        <f>LOG10(A28)*1.359398995</f>
        <v>1.90035824285906</v>
      </c>
      <c r="J28" s="29">
        <v>1.64257951018964</v>
      </c>
      <c r="K28" s="29">
        <f>LOG10(A28)*1.07</f>
        <v>1.49579580927908</v>
      </c>
      <c r="L28" s="42">
        <f>LOG10(A28)*0.9522041973</f>
        <v>1.33112434383111</v>
      </c>
      <c r="M28" s="42">
        <f>LOG10(A28)*1.733970991</f>
        <v>2.4239874221956</v>
      </c>
      <c r="N28" s="29">
        <f>LOG10(A28)*1.66</f>
        <v>2.32058041439558</v>
      </c>
      <c r="O28" s="29">
        <f>LOG10(A28)*2.32</f>
        <v>3.24322082011913</v>
      </c>
      <c r="P28" s="29">
        <f>LOG10(A28)*0.227193479496986</f>
        <v>0.317602854698247</v>
      </c>
      <c r="Q28" s="29">
        <f>LOG10(A28)*0.441884531155838</f>
        <v>0.617728065316031</v>
      </c>
      <c r="R28" s="29">
        <f>LOG10(A28)*0.374583955317376</f>
        <v>0.523645897744779</v>
      </c>
      <c r="S28" s="29">
        <f>LOG10(A28)*0.667765669600705</f>
        <v>0.933496345952499</v>
      </c>
      <c r="T28" s="29">
        <f>LOG10(A28)*0.704030083737626</f>
        <v>0.9841918213655521</v>
      </c>
      <c r="U28" s="23"/>
      <c r="V28" s="23"/>
      <c r="W28" s="23"/>
      <c r="X28" s="23"/>
      <c r="Y28" s="23"/>
      <c r="Z28" s="23"/>
      <c r="AA28" s="23"/>
      <c r="AB28" s="23"/>
      <c r="AC28" s="23"/>
      <c r="AD28" s="23"/>
    </row>
    <row r="29" ht="14.25" customHeight="1">
      <c r="A29" s="28">
        <v>26</v>
      </c>
      <c r="B29" s="42">
        <f>LOG10(A29)*0.867661657088043</f>
        <v>1.22771811983578</v>
      </c>
      <c r="C29" s="42">
        <v>0</v>
      </c>
      <c r="D29" s="28">
        <f>LOG10(A29)*0.617322302900393</f>
        <v>0.873494605712025</v>
      </c>
      <c r="E29" s="28">
        <v>0</v>
      </c>
      <c r="F29" s="29">
        <f>LOG10(A29)*1.13</f>
        <v>1.59891988320702</v>
      </c>
      <c r="G29" s="42">
        <f>LOG10(A29)*0.801235970082698</f>
        <v>1.13372754310256</v>
      </c>
      <c r="H29" s="42">
        <v>0</v>
      </c>
      <c r="I29" s="29">
        <f>LOG10(A29)*1.359398995</f>
        <v>1.92351334718332</v>
      </c>
      <c r="J29" s="29">
        <v>1.66259368386571</v>
      </c>
      <c r="K29" s="29">
        <f>LOG10(A28)*1.07</f>
        <v>1.49579580927908</v>
      </c>
      <c r="L29" s="42">
        <f>LOG10(A29)*0.9522041973</f>
        <v>1.34734356100545</v>
      </c>
      <c r="M29" s="42">
        <f>LOG10(A29)*1.733970991</f>
        <v>2.45352273841955</v>
      </c>
      <c r="N29" s="29">
        <f>LOG10(A29)*1.66</f>
        <v>2.34885575763156</v>
      </c>
      <c r="O29" s="29">
        <f>LOG10(A29)*2.32</f>
        <v>3.2827381672923</v>
      </c>
      <c r="P29" s="29">
        <f>LOG10(A29)*0.227193479496986</f>
        <v>0.32147271832099</v>
      </c>
      <c r="Q29" s="29">
        <f>LOG10(A29)*0.441884531155838</f>
        <v>0.625254834466091</v>
      </c>
      <c r="R29" s="29">
        <f>LOG10(A29)*0.374583955317376</f>
        <v>0.530026313351579</v>
      </c>
      <c r="S29" s="29">
        <f>LOG10(A29)*0.667765669600705</f>
        <v>0.944870625174885</v>
      </c>
      <c r="T29" s="29">
        <f>LOG10(A29)*0.704030083737626</f>
        <v>0.9961838046584039</v>
      </c>
      <c r="U29" s="23"/>
      <c r="V29" s="23"/>
      <c r="W29" s="23"/>
      <c r="X29" s="23"/>
      <c r="Y29" s="23"/>
      <c r="Z29" s="23"/>
      <c r="AA29" s="23"/>
      <c r="AB29" s="23"/>
      <c r="AC29" s="23"/>
      <c r="AD29" s="23"/>
    </row>
    <row r="30" ht="14.25" customHeight="1">
      <c r="A30" s="28">
        <v>27</v>
      </c>
      <c r="B30" s="42">
        <f>LOG10(A30)*0.867661657088043</f>
        <v>1.24193945550597</v>
      </c>
      <c r="C30" s="42">
        <v>0</v>
      </c>
      <c r="D30" s="28">
        <f>LOG10(A30)*0.617322302900393</f>
        <v>0.883612775178801</v>
      </c>
      <c r="E30" s="28">
        <v>0</v>
      </c>
      <c r="F30" s="29">
        <f>LOG10(A30)*1.13</f>
        <v>1.61744105349966</v>
      </c>
      <c r="G30" s="42">
        <f>LOG10(A30)*0.801235970082698</f>
        <v>1.14686013411715</v>
      </c>
      <c r="H30" s="42">
        <v>0</v>
      </c>
      <c r="I30" s="29">
        <f>LOG10(A30)*1.359398995</f>
        <v>1.94579446247714</v>
      </c>
      <c r="J30" s="29">
        <v>1.68185242288681</v>
      </c>
      <c r="K30" s="29">
        <f>LOG10(A30)*1.07</f>
        <v>1.53155922765012</v>
      </c>
      <c r="L30" s="42">
        <f>LOG10(A30)*0.9522041973</f>
        <v>1.36295058409532</v>
      </c>
      <c r="M30" s="42">
        <f>LOG10(A30)*1.733970991</f>
        <v>2.48194324462025</v>
      </c>
      <c r="N30" s="29">
        <f>LOG10(A30)*1.66</f>
        <v>2.37606384850392</v>
      </c>
      <c r="O30" s="29">
        <f>LOG10(A30)*2.32</f>
        <v>3.32076393284885</v>
      </c>
      <c r="P30" s="29">
        <f>LOG10(A30)*0.227193479496986</f>
        <v>0.325196514005184</v>
      </c>
      <c r="Q30" s="29">
        <f>LOG10(A30)*0.441884531155838</f>
        <v>0.63249750583885</v>
      </c>
      <c r="R30" s="29">
        <f>LOG10(A30)*0.374583955317376</f>
        <v>0.536165900276641</v>
      </c>
      <c r="S30" s="29">
        <f>LOG10(A30)*0.667765669600705</f>
        <v>0.955815582415812</v>
      </c>
      <c r="T30" s="29">
        <f>LOG10(A30)*0.704030083737626</f>
        <v>1.00772315073986</v>
      </c>
      <c r="U30" s="23"/>
      <c r="V30" s="23"/>
      <c r="W30" s="23"/>
      <c r="X30" s="23"/>
      <c r="Y30" s="23"/>
      <c r="Z30" s="23"/>
      <c r="AA30" s="23"/>
      <c r="AB30" s="23"/>
      <c r="AC30" s="23"/>
      <c r="AD30" s="23"/>
    </row>
    <row r="31" ht="14.25" customHeight="1">
      <c r="A31" s="28">
        <v>28</v>
      </c>
      <c r="B31" s="42">
        <f>LOG10(A31)*0.867661657088043</f>
        <v>1.25564353554266</v>
      </c>
      <c r="C31" s="42">
        <v>0</v>
      </c>
      <c r="D31" s="28">
        <f>LOG10(A31)*0.617322302900393</f>
        <v>0.893362928568978</v>
      </c>
      <c r="E31" s="28">
        <v>0</v>
      </c>
      <c r="F31" s="29">
        <f>LOG10(A31)*1.13</f>
        <v>1.63528857541671</v>
      </c>
      <c r="G31" s="42">
        <f>LOG10(A31)*0.801235970082698</f>
        <v>1.15951506910545</v>
      </c>
      <c r="H31" s="42">
        <v>0</v>
      </c>
      <c r="I31" s="29">
        <f>LOG10(A31)*1.359398995</f>
        <v>1.96726517341279</v>
      </c>
      <c r="J31" s="29">
        <v>1.70041068682711</v>
      </c>
      <c r="K31" s="29">
        <f>LOG10(A31)*1.07</f>
        <v>1.54845909353617</v>
      </c>
      <c r="L31" s="42">
        <f>LOG10(A31)*0.9522041973</f>
        <v>1.37798995160047</v>
      </c>
      <c r="M31" s="42">
        <f>LOG10(A31)*1.733970991</f>
        <v>2.50933004574008</v>
      </c>
      <c r="N31" s="29">
        <f>LOG10(A31)*1.66</f>
        <v>2.40228233202808</v>
      </c>
      <c r="O31" s="29">
        <f>LOG10(A31)*2.32</f>
        <v>3.35740663271395</v>
      </c>
      <c r="P31" s="29">
        <f>LOG10(A31)*0.227193479496986</f>
        <v>0.328784868522647</v>
      </c>
      <c r="Q31" s="29">
        <f>LOG10(A31)*0.441884531155838</f>
        <v>0.639476748188062</v>
      </c>
      <c r="R31" s="29">
        <f>LOG10(A31)*0.374583955317376</f>
        <v>0.542082179349476</v>
      </c>
      <c r="S31" s="29">
        <f>LOG10(A31)*0.667765669600705</f>
        <v>0.966362451817275</v>
      </c>
      <c r="T31" s="29">
        <f>LOG10(A31)*0.704030083737626</f>
        <v>1.01884278998744</v>
      </c>
      <c r="U31" s="23"/>
      <c r="V31" s="23"/>
      <c r="W31" s="23"/>
      <c r="X31" s="23"/>
      <c r="Y31" s="23"/>
      <c r="Z31" s="23"/>
      <c r="AA31" s="23"/>
      <c r="AB31" s="23"/>
      <c r="AC31" s="23"/>
      <c r="AD31" s="23"/>
    </row>
    <row r="32" ht="14.25" customHeight="1">
      <c r="A32" s="28">
        <v>29</v>
      </c>
      <c r="B32" s="42">
        <f>LOG10(A32)*0.867661657088043</f>
        <v>1.26886667017924</v>
      </c>
      <c r="C32" s="42">
        <v>0</v>
      </c>
      <c r="D32" s="28">
        <f>LOG10(A32)*0.617322302900393</f>
        <v>0.902770899819908</v>
      </c>
      <c r="E32" s="28">
        <v>0</v>
      </c>
      <c r="F32" s="29">
        <f>LOG10(A32)*1.13</f>
        <v>1.65250973762582</v>
      </c>
      <c r="G32" s="42">
        <f>LOG10(A32)*0.801235970082698</f>
        <v>1.17172587849357</v>
      </c>
      <c r="H32" s="42">
        <v>0</v>
      </c>
      <c r="I32" s="29">
        <f>LOG10(A32)*1.359398995</f>
        <v>1.98798236863385</v>
      </c>
      <c r="J32" s="29">
        <v>1.71831764753127</v>
      </c>
      <c r="K32" s="29">
        <f>LOG10(A32)*1.07</f>
        <v>1.56476585775188</v>
      </c>
      <c r="L32" s="42">
        <f>LOG10(A32)*0.9522041973</f>
        <v>1.3925015117225</v>
      </c>
      <c r="M32" s="42">
        <f>LOG10(A32)*1.733970991</f>
        <v>2.53575570565327</v>
      </c>
      <c r="N32" s="29">
        <f>LOG10(A32)*1.66</f>
        <v>2.42758067651227</v>
      </c>
      <c r="O32" s="29">
        <f>LOG10(A32)*2.32</f>
        <v>3.39276335512558</v>
      </c>
      <c r="P32" s="29">
        <f>LOG10(A32)*0.227193479496986</f>
        <v>0.33224728955209</v>
      </c>
      <c r="Q32" s="29">
        <f>LOG10(A32)*0.441884531155838</f>
        <v>0.646211053664816</v>
      </c>
      <c r="R32" s="29">
        <f>LOG10(A32)*0.374583955317376</f>
        <v>0.547790826301203</v>
      </c>
      <c r="S32" s="29">
        <f>LOG10(A32)*0.667765669600705</f>
        <v>0.976539178289727</v>
      </c>
      <c r="T32" s="29">
        <f>LOG10(A32)*0.704030083737626</f>
        <v>1.02957218491854</v>
      </c>
      <c r="U32" s="23"/>
      <c r="V32" s="23"/>
      <c r="W32" s="23"/>
      <c r="X32" s="23"/>
      <c r="Y32" s="23"/>
      <c r="Z32" s="23"/>
      <c r="AA32" s="23"/>
      <c r="AB32" s="23"/>
      <c r="AC32" s="23"/>
      <c r="AD32" s="23"/>
    </row>
    <row r="33" ht="14.25" customHeight="1">
      <c r="A33" s="28">
        <v>30</v>
      </c>
      <c r="B33" s="42">
        <f>LOG10(A33)*0.867661657088043</f>
        <v>1.28164147559003</v>
      </c>
      <c r="C33" s="42">
        <v>0</v>
      </c>
      <c r="D33" s="28">
        <f>LOG10(A33)*0.617322302900393</f>
        <v>0.91185989462666</v>
      </c>
      <c r="E33" s="28">
        <v>0</v>
      </c>
      <c r="F33" s="29">
        <f>LOG10(A33)*1.13</f>
        <v>1.66914701783322</v>
      </c>
      <c r="G33" s="42">
        <f>LOG10(A33)*0.801235970082698</f>
        <v>1.18352268145508</v>
      </c>
      <c r="H33" s="42">
        <v>0</v>
      </c>
      <c r="I33" s="29">
        <f>LOG10(A33)*1.359398995</f>
        <v>2.00799714915905</v>
      </c>
      <c r="J33" s="29">
        <v>1.7356174742956</v>
      </c>
      <c r="K33" s="29">
        <f>LOG10(A33)*1.07</f>
        <v>1.58051974255004</v>
      </c>
      <c r="L33" s="42">
        <f>LOG10(A33)*0.9522041973</f>
        <v>1.40652105866511</v>
      </c>
      <c r="M33" s="42">
        <f>LOG10(A33)*1.733970991</f>
        <v>2.56128540587342</v>
      </c>
      <c r="N33" s="29">
        <f>LOG10(A33)*1.66</f>
        <v>2.45202128283464</v>
      </c>
      <c r="O33" s="29">
        <f>LOG10(A33)*2.32</f>
        <v>3.42692131094962</v>
      </c>
      <c r="P33" s="29">
        <f>LOG10(A33)*0.227193479496986</f>
        <v>0.335592317498714</v>
      </c>
      <c r="Q33" s="29">
        <f>LOG10(A33)*0.441884531155838</f>
        <v>0.652717033102121</v>
      </c>
      <c r="R33" s="29">
        <f>LOG10(A33)*0.374583955317376</f>
        <v>0.553305922076256</v>
      </c>
      <c r="S33" s="29">
        <f>LOG10(A33)*0.667765669600705</f>
        <v>0.986370863739309</v>
      </c>
      <c r="T33" s="29">
        <f>LOG10(A33)*0.704030083737626</f>
        <v>1.03993780065091</v>
      </c>
      <c r="U33" s="23"/>
      <c r="V33" s="23"/>
      <c r="W33" s="23"/>
      <c r="X33" s="23"/>
      <c r="Y33" s="23"/>
      <c r="Z33" s="23"/>
      <c r="AA33" s="23"/>
      <c r="AB33" s="23"/>
      <c r="AC33" s="23"/>
      <c r="AD33" s="23"/>
    </row>
    <row r="34" ht="14.25" customHeight="1">
      <c r="A34" s="28">
        <v>31</v>
      </c>
      <c r="B34" s="42">
        <f>LOG10(A34)*0.867661657088043</f>
        <v>1.29399735858988</v>
      </c>
      <c r="C34" s="42">
        <v>0</v>
      </c>
      <c r="D34" s="28">
        <f>LOG10(A34)*0.617322302900393</f>
        <v>0.920650835295204</v>
      </c>
      <c r="E34" s="28">
        <v>0</v>
      </c>
      <c r="F34" s="29">
        <f>LOG10(A34)*1.13</f>
        <v>1.68523871403273</v>
      </c>
      <c r="G34" s="42">
        <f>LOG10(A34)*0.801235970082698</f>
        <v>1.19493263350348</v>
      </c>
      <c r="H34" s="42">
        <v>0</v>
      </c>
      <c r="I34" s="29">
        <f>LOG10(A34)*1.359398995</f>
        <v>2.02735558777981</v>
      </c>
      <c r="J34" s="29">
        <v>1.75234999025527</v>
      </c>
      <c r="K34" s="29">
        <f>LOG10(A34)*1.07</f>
        <v>1.59575701240267</v>
      </c>
      <c r="L34" s="42">
        <f>LOG10(A34)*0.9522041973</f>
        <v>1.42008086456143</v>
      </c>
      <c r="M34" s="42">
        <f>LOG10(A34)*1.733970991</f>
        <v>2.58597791419725</v>
      </c>
      <c r="N34" s="29">
        <f>LOG10(A34)*1.66</f>
        <v>2.47566041176489</v>
      </c>
      <c r="O34" s="29">
        <f>LOG10(A34)*2.32</f>
        <v>3.45995912969551</v>
      </c>
      <c r="P34" s="29">
        <f>LOG10(A34)*0.227193479496986</f>
        <v>0.338827652410727</v>
      </c>
      <c r="Q34" s="29">
        <f>LOG10(A34)*0.441884531155838</f>
        <v>0.659009662863734</v>
      </c>
      <c r="R34" s="29">
        <f>LOG10(A34)*0.374583955317376</f>
        <v>0.558640162085263</v>
      </c>
      <c r="S34" s="29">
        <f>LOG10(A34)*0.667765669600705</f>
        <v>0.995880140100085</v>
      </c>
      <c r="T34" s="29">
        <f>LOG10(A34)*0.704030083737626</f>
        <v>1.04996349819323</v>
      </c>
      <c r="U34" s="23"/>
      <c r="V34" s="23"/>
      <c r="W34" s="23"/>
      <c r="X34" s="23"/>
      <c r="Y34" s="23"/>
      <c r="Z34" s="23"/>
      <c r="AA34" s="23"/>
      <c r="AB34" s="23"/>
      <c r="AC34" s="23"/>
      <c r="AD34" s="23"/>
    </row>
    <row r="35" ht="14.25" customHeight="1">
      <c r="A35" s="28">
        <v>32</v>
      </c>
      <c r="B35" s="42">
        <f>LOG10(A35)*0.867661657088043</f>
        <v>1.30596092435508</v>
      </c>
      <c r="C35" s="42">
        <v>0</v>
      </c>
      <c r="D35" s="28">
        <f>LOG10(A35)*0.617322302900393</f>
        <v>0.929162650826921</v>
      </c>
      <c r="E35" s="28">
        <v>0</v>
      </c>
      <c r="F35" s="29">
        <f>LOG10(A35)*1.13</f>
        <v>1.70081947550149</v>
      </c>
      <c r="G35" s="42">
        <f>LOG10(A35)*0.801235970082698</f>
        <v>1.2059803029991</v>
      </c>
      <c r="H35" s="42">
        <v>0</v>
      </c>
      <c r="I35" s="29">
        <f>LOG10(A35)*1.359398995</f>
        <v>2.04609936785235</v>
      </c>
      <c r="J35" s="29">
        <v>1.76855122452589</v>
      </c>
      <c r="K35" s="29">
        <f>LOG10(A35)*1.07</f>
        <v>1.6105104768023</v>
      </c>
      <c r="L35" s="42">
        <f>LOG10(A35)*0.9522041973</f>
        <v>1.43321012692222</v>
      </c>
      <c r="M35" s="42">
        <f>LOG10(A35)*1.733970991</f>
        <v>2.609886399511</v>
      </c>
      <c r="N35" s="29">
        <f>LOG10(A35)*1.66</f>
        <v>2.49854896401104</v>
      </c>
      <c r="O35" s="29">
        <f>LOG10(A35)*2.32</f>
        <v>3.49194794970218</v>
      </c>
      <c r="P35" s="29">
        <f>LOG10(A35)*0.227193479496986</f>
        <v>0.341960260739313</v>
      </c>
      <c r="Q35" s="29">
        <f>LOG10(A35)*0.441884531155838</f>
        <v>0.665102492489111</v>
      </c>
      <c r="R35" s="29">
        <f>LOG10(A35)*0.374583955317376</f>
        <v>0.5638050322249329</v>
      </c>
      <c r="S35" s="29">
        <f>LOG10(A35)*0.667765669600705</f>
        <v>1.00508748312228</v>
      </c>
      <c r="T35" s="29">
        <f>LOG10(A35)*0.704030083737626</f>
        <v>1.05967086527425</v>
      </c>
      <c r="U35" s="23"/>
      <c r="V35" s="23"/>
      <c r="W35" s="23"/>
      <c r="X35" s="23"/>
      <c r="Y35" s="23"/>
      <c r="Z35" s="23"/>
      <c r="AA35" s="23"/>
      <c r="AB35" s="23"/>
      <c r="AC35" s="23"/>
      <c r="AD35" s="23"/>
    </row>
    <row r="36" ht="14.25" customHeight="1">
      <c r="A36" s="28">
        <v>33</v>
      </c>
      <c r="B36" s="42">
        <f>LOG10(A36)*0.867661657088043</f>
        <v>1.31755632138574</v>
      </c>
      <c r="C36" s="42">
        <v>0</v>
      </c>
      <c r="D36" s="28">
        <f>LOG10(A36)*0.617322302900393</f>
        <v>0.937412522351766</v>
      </c>
      <c r="E36" s="28">
        <v>0</v>
      </c>
      <c r="F36" s="29">
        <f>LOG10(A36)*1.13</f>
        <v>1.71592075206201</v>
      </c>
      <c r="G36" s="42">
        <f>LOG10(A36)*0.801235970082698</f>
        <v>1.21668798970216</v>
      </c>
      <c r="H36" s="42">
        <v>0</v>
      </c>
      <c r="I36" s="29">
        <f>LOG10(A36)*1.359398995</f>
        <v>2.06426632376349</v>
      </c>
      <c r="J36" s="29">
        <v>1.78425387935652</v>
      </c>
      <c r="K36" s="29">
        <f>LOG10(A36)*1.07</f>
        <v>1.62480991566934</v>
      </c>
      <c r="L36" s="42">
        <f>LOG10(A36)*0.9522041973</f>
        <v>1.44593534721028</v>
      </c>
      <c r="M36" s="42">
        <f>LOG10(A36)*1.733970991</f>
        <v>2.63305912117738</v>
      </c>
      <c r="N36" s="29">
        <f>LOG10(A36)*1.66</f>
        <v>2.52073314019729</v>
      </c>
      <c r="O36" s="29">
        <f>LOG10(A36)*2.32</f>
        <v>3.5229523405167</v>
      </c>
      <c r="P36" s="29">
        <f>LOG10(A36)*0.227193479496986</f>
        <v>0.344996465665534</v>
      </c>
      <c r="Q36" s="29">
        <f>LOG10(A36)*0.441884531155838</f>
        <v>0.671007820376545</v>
      </c>
      <c r="R36" s="29">
        <f>LOG10(A36)*0.374583955317376</f>
        <v>0.568810957804031</v>
      </c>
      <c r="S36" s="29">
        <f>LOG10(A36)*0.667765669600705</f>
        <v>1.01401147786056</v>
      </c>
      <c r="T36" s="29">
        <f>LOG10(A36)*0.704030083737626</f>
        <v>1.06907949624898</v>
      </c>
      <c r="U36" s="23"/>
      <c r="V36" s="23"/>
      <c r="W36" s="23"/>
      <c r="X36" s="23"/>
      <c r="Y36" s="23"/>
      <c r="Z36" s="23"/>
      <c r="AA36" s="23"/>
      <c r="AB36" s="23"/>
      <c r="AC36" s="23"/>
      <c r="AD36" s="23"/>
    </row>
    <row r="37" ht="14.25" customHeight="1">
      <c r="A37" s="28">
        <v>34</v>
      </c>
      <c r="B37" s="42">
        <f>LOG10(A37)*0.867661657088043</f>
        <v>1.32880553495628</v>
      </c>
      <c r="C37" s="42">
        <v>0</v>
      </c>
      <c r="D37" s="28">
        <f>LOG10(A37)*0.617322302900393</f>
        <v>0.945416091911925</v>
      </c>
      <c r="E37" s="28">
        <v>0</v>
      </c>
      <c r="F37" s="29">
        <f>LOG10(A37)*1.13</f>
        <v>1.73057117625775</v>
      </c>
      <c r="G37" s="42">
        <f>LOG10(A37)*0.801235970082698</f>
        <v>1.22707599575755</v>
      </c>
      <c r="H37" s="42">
        <v>0</v>
      </c>
      <c r="I37" s="29">
        <f>LOG10(A37)*1.359398995</f>
        <v>2.08189090069093</v>
      </c>
      <c r="J37" s="29">
        <v>1.79948772752465</v>
      </c>
      <c r="K37" s="29">
        <f>LOG10(A37)*1.07</f>
        <v>1.63868244123521</v>
      </c>
      <c r="L37" s="42">
        <f>LOG10(A37)*0.9522041973</f>
        <v>1.45828065288409</v>
      </c>
      <c r="M37" s="42">
        <f>LOG10(A37)*1.733970991</f>
        <v>2.65554001547937</v>
      </c>
      <c r="N37" s="29">
        <f>LOG10(A37)*1.66</f>
        <v>2.54225500229014</v>
      </c>
      <c r="O37" s="29">
        <f>LOG10(A37)*2.32</f>
        <v>3.55303108753803</v>
      </c>
      <c r="P37" s="29">
        <f>LOG10(A37)*0.227193479496986</f>
        <v>0.347942023939106</v>
      </c>
      <c r="Q37" s="29">
        <f>LOG10(A37)*0.441884531155838</f>
        <v>0.676736843232267</v>
      </c>
      <c r="R37" s="29">
        <f>LOG10(A37)*0.374583955317376</f>
        <v>0.573667430230859</v>
      </c>
      <c r="S37" s="29">
        <f>LOG10(A37)*0.667765669600705</f>
        <v>1.02266904451808</v>
      </c>
      <c r="T37" s="29">
        <f>LOG10(A37)*0.704030083737626</f>
        <v>1.07820723020767</v>
      </c>
      <c r="U37" s="23"/>
      <c r="V37" s="23"/>
      <c r="W37" s="23"/>
      <c r="X37" s="23"/>
      <c r="Y37" s="23"/>
      <c r="Z37" s="23"/>
      <c r="AA37" s="23"/>
      <c r="AB37" s="23"/>
      <c r="AC37" s="23"/>
      <c r="AD37" s="23"/>
    </row>
    <row r="38" ht="14.25" customHeight="1">
      <c r="A38" s="28">
        <v>35</v>
      </c>
      <c r="B38" s="42">
        <f>LOG10(A38)*0.867661657088043</f>
        <v>1.33972863801765</v>
      </c>
      <c r="C38" s="42">
        <v>0</v>
      </c>
      <c r="D38" s="28">
        <f>LOG10(A38)*0.617322302900393</f>
        <v>0.953187640973218</v>
      </c>
      <c r="E38" s="28">
        <v>0</v>
      </c>
      <c r="F38" s="29">
        <f>LOG10(A38)*1.13</f>
        <v>1.74479689011581</v>
      </c>
      <c r="G38" s="42">
        <f>LOG10(A38)*0.801235970082698</f>
        <v>1.23716285738869</v>
      </c>
      <c r="H38" s="42">
        <v>0</v>
      </c>
      <c r="I38" s="29">
        <f>LOG10(A38)*1.359398995</f>
        <v>2.09900454770138</v>
      </c>
      <c r="J38" s="29">
        <v>1.81427995211157</v>
      </c>
      <c r="K38" s="29">
        <f>LOG10(A38)*1.07</f>
        <v>1.6521528074548</v>
      </c>
      <c r="L38" s="42">
        <f>LOG10(A38)*0.9522041973</f>
        <v>1.47026807274714</v>
      </c>
      <c r="M38" s="42">
        <f>LOG10(A38)*1.733970991</f>
        <v>2.67736919703348</v>
      </c>
      <c r="N38" s="29">
        <f>LOG10(A38)*1.66</f>
        <v>2.56315295362146</v>
      </c>
      <c r="O38" s="29">
        <f>LOG10(A38)*2.32</f>
        <v>3.58223786289264</v>
      </c>
      <c r="P38" s="29">
        <f>LOG10(A38)*0.227193479496986</f>
        <v>0.350802191576046</v>
      </c>
      <c r="Q38" s="29">
        <f>LOG10(A38)*0.441884531155838</f>
        <v>0.682299783850433</v>
      </c>
      <c r="R38" s="29">
        <f>LOG10(A38)*0.374583955317376</f>
        <v>0.578383115331892</v>
      </c>
      <c r="S38" s="29">
        <f>LOG10(A38)*0.667765669600705</f>
        <v>1.03107563154461</v>
      </c>
      <c r="T38" s="29">
        <f>LOG10(A38)*0.704030083737626</f>
        <v>1.08707035456052</v>
      </c>
      <c r="U38" s="23"/>
      <c r="V38" s="23"/>
      <c r="W38" s="23"/>
      <c r="X38" s="23"/>
      <c r="Y38" s="23"/>
      <c r="Z38" s="23"/>
      <c r="AA38" s="23"/>
      <c r="AB38" s="23"/>
      <c r="AC38" s="23"/>
      <c r="AD38" s="23"/>
    </row>
    <row r="39" ht="14.25" customHeight="1">
      <c r="A39" s="28">
        <v>36</v>
      </c>
      <c r="B39" s="42">
        <f>LOG10(A39)*0.867661657088043</f>
        <v>1.35034400674601</v>
      </c>
      <c r="C39" s="42">
        <v>0</v>
      </c>
      <c r="D39" s="28">
        <f>LOG10(A39)*0.617322302900393</f>
        <v>0.960740243783302</v>
      </c>
      <c r="E39" s="28">
        <v>0</v>
      </c>
      <c r="F39" s="29">
        <f>LOG10(A39)*1.13</f>
        <v>1.75862182586703</v>
      </c>
      <c r="G39" s="42">
        <f>LOG10(A39)*0.801235970082698</f>
        <v>1.24696554394441</v>
      </c>
      <c r="H39" s="42">
        <v>0</v>
      </c>
      <c r="I39" s="29">
        <f>LOG10(A39)*1.359398995</f>
        <v>2.11563605545904</v>
      </c>
      <c r="J39" s="29">
        <v>1.82865543840156</v>
      </c>
      <c r="K39" s="29">
        <f>LOG10(A39)*1.07</f>
        <v>1.665243675821</v>
      </c>
      <c r="L39" s="42">
        <f>LOG10(A39)*0.9522041973</f>
        <v>1.4819177734991</v>
      </c>
      <c r="M39" s="42">
        <f>LOG10(A39)*1.733970991</f>
        <v>2.69858338955123</v>
      </c>
      <c r="N39" s="29">
        <f>LOG10(A39)*1.66</f>
        <v>2.5834621512737</v>
      </c>
      <c r="O39" s="29">
        <f>LOG10(A39)*2.32</f>
        <v>3.61062180178011</v>
      </c>
      <c r="P39" s="29">
        <f>LOG10(A39)*0.227193479496986</f>
        <v>0.353581780299181</v>
      </c>
      <c r="Q39" s="29">
        <f>LOG10(A39)*0.441884531155838</f>
        <v>0.687706000888211</v>
      </c>
      <c r="R39" s="29">
        <f>LOG10(A39)*0.374583955317376</f>
        <v>0.582965946407734</v>
      </c>
      <c r="S39" s="29">
        <f>LOG10(A39)*0.667765669600705</f>
        <v>1.03924538152612</v>
      </c>
      <c r="T39" s="29">
        <f>LOG10(A39)*0.704030083737626</f>
        <v>1.09568377993627</v>
      </c>
      <c r="U39" s="23"/>
      <c r="V39" s="23"/>
      <c r="W39" s="23"/>
      <c r="X39" s="23"/>
      <c r="Y39" s="23"/>
      <c r="Z39" s="23"/>
      <c r="AA39" s="23"/>
      <c r="AB39" s="23"/>
      <c r="AC39" s="23"/>
      <c r="AD39" s="23"/>
    </row>
    <row r="40" ht="14.25" customHeight="1">
      <c r="A40" s="28">
        <v>37</v>
      </c>
      <c r="B40" s="42">
        <f>LOG10(A40)*0.867661657088043</f>
        <v>1.36066850655229</v>
      </c>
      <c r="C40" s="42">
        <v>0</v>
      </c>
      <c r="D40" s="28">
        <f>LOG10(A40)*0.617322302900393</f>
        <v>0.968085899713404</v>
      </c>
      <c r="E40" s="28">
        <v>0</v>
      </c>
      <c r="F40" s="29">
        <f>LOG10(A40)*1.13</f>
        <v>1.7720679481957</v>
      </c>
      <c r="G40" s="42">
        <f>LOG10(A40)*0.801235970082698</f>
        <v>1.25649962966818</v>
      </c>
      <c r="H40" s="42">
        <v>0</v>
      </c>
      <c r="I40" s="29">
        <f>LOG10(A40)*1.359398995</f>
        <v>2.13181184765394</v>
      </c>
      <c r="J40" s="29">
        <v>1.84263702577872</v>
      </c>
      <c r="K40" s="29">
        <f>LOG10(A40)*1.07</f>
        <v>1.67797584475168</v>
      </c>
      <c r="L40" s="42">
        <f>LOG10(A40)*0.9522041973</f>
        <v>1.49324826386969</v>
      </c>
      <c r="M40" s="42">
        <f>LOG10(A40)*1.733970991</f>
        <v>2.71921629756836</v>
      </c>
      <c r="N40" s="29">
        <f>LOG10(A40)*1.66</f>
        <v>2.60321486195121</v>
      </c>
      <c r="O40" s="29">
        <f>LOG10(A40)*2.32</f>
        <v>3.63822799983543</v>
      </c>
      <c r="P40" s="29">
        <f>LOG10(A40)*0.227193479496986</f>
        <v>0.356285206243953</v>
      </c>
      <c r="Q40" s="29">
        <f>LOG10(A40)*0.441884531155838</f>
        <v>0.692964083597121</v>
      </c>
      <c r="R40" s="29">
        <f>LOG10(A40)*0.374583955317376</f>
        <v>0.587423204536543</v>
      </c>
      <c r="S40" s="29">
        <f>LOG10(A40)*0.667765669600705</f>
        <v>1.04719127434058</v>
      </c>
      <c r="T40" s="29">
        <f>LOG10(A40)*0.704030083737626</f>
        <v>1.10406119111238</v>
      </c>
      <c r="U40" s="23"/>
      <c r="V40" s="23"/>
      <c r="W40" s="23"/>
      <c r="X40" s="23"/>
      <c r="Y40" s="23"/>
      <c r="Z40" s="23"/>
      <c r="AA40" s="23"/>
      <c r="AB40" s="23"/>
      <c r="AC40" s="23"/>
      <c r="AD40" s="23"/>
    </row>
    <row r="41" ht="14.25" customHeight="1">
      <c r="A41" s="28">
        <v>38</v>
      </c>
      <c r="B41" s="42">
        <f>LOG10(A41)*0.867661657088043</f>
        <v>1.37071765328105</v>
      </c>
      <c r="C41" s="42">
        <v>0</v>
      </c>
      <c r="D41" s="28">
        <f>LOG10(A41)*0.617322302900393</f>
        <v>0.975235647947755</v>
      </c>
      <c r="E41" s="28">
        <v>0</v>
      </c>
      <c r="F41" s="29">
        <f>LOG10(A41)*1.13</f>
        <v>1.785155464177</v>
      </c>
      <c r="G41" s="42">
        <f>LOG10(A41)*0.801235970082698</f>
        <v>1.265779442556</v>
      </c>
      <c r="H41" s="42">
        <v>0</v>
      </c>
      <c r="I41" s="29">
        <f>LOG10(A41)*1.359398995</f>
        <v>2.14755623355838</v>
      </c>
      <c r="J41" s="29">
        <v>1.85624572602475</v>
      </c>
      <c r="K41" s="29">
        <f>LOG10(A41)*1.07</f>
        <v>1.69036844837999</v>
      </c>
      <c r="L41" s="42">
        <f>LOG10(A41)*0.9522041973</f>
        <v>1.50427657152422</v>
      </c>
      <c r="M41" s="42">
        <f>LOG10(A41)*1.733970991</f>
        <v>2.73929892859119</v>
      </c>
      <c r="N41" s="29">
        <f>LOG10(A41)*1.66</f>
        <v>2.6224407703839</v>
      </c>
      <c r="O41" s="29">
        <f>LOG10(A41)*2.32</f>
        <v>3.665097944151</v>
      </c>
      <c r="P41" s="29">
        <f>LOG10(A41)*0.227193479496986</f>
        <v>0.358916532167636</v>
      </c>
      <c r="Q41" s="29">
        <f>LOG10(A41)*0.441884531155838</f>
        <v>0.698081933918703</v>
      </c>
      <c r="R41" s="29">
        <f>LOG10(A41)*0.374583955317376</f>
        <v>0.591761588166235</v>
      </c>
      <c r="S41" s="29">
        <f>LOG10(A41)*0.667765669600705</f>
        <v>1.05492525121903</v>
      </c>
      <c r="T41" s="29">
        <f>LOG10(A41)*0.704030083737626</f>
        <v>1.11221517781346</v>
      </c>
      <c r="U41" s="23"/>
      <c r="V41" s="23"/>
      <c r="W41" s="23"/>
      <c r="X41" s="23"/>
      <c r="Y41" s="23"/>
      <c r="Z41" s="23"/>
      <c r="AA41" s="23"/>
      <c r="AB41" s="23"/>
      <c r="AC41" s="23"/>
      <c r="AD41" s="23"/>
    </row>
    <row r="42" ht="14.25" customHeight="1">
      <c r="A42" s="28">
        <v>39</v>
      </c>
      <c r="B42" s="42">
        <f>LOG10(A42)*0.867661657088043</f>
        <v>1.38050575346675</v>
      </c>
      <c r="C42" s="42">
        <v>0</v>
      </c>
      <c r="D42" s="28">
        <f>LOG10(A42)*0.617322302900393</f>
        <v>0.982199667272907</v>
      </c>
      <c r="E42" s="28">
        <v>0</v>
      </c>
      <c r="F42" s="29">
        <f>LOG10(A42)*1.13</f>
        <v>1.79790300593994</v>
      </c>
      <c r="G42" s="42">
        <f>LOG10(A42)*0.801235970082698</f>
        <v>1.27481819387512</v>
      </c>
      <c r="H42" s="42">
        <v>0</v>
      </c>
      <c r="I42" s="29">
        <f>LOG10(A42)*1.359398995</f>
        <v>2.16289162777189</v>
      </c>
      <c r="J42" s="29">
        <v>1.86950091325614</v>
      </c>
      <c r="K42" s="29">
        <f>LOG10(A42)*1.07</f>
        <v>1.70243912951835</v>
      </c>
      <c r="L42" s="42">
        <f>LOG10(A42)*0.9522041973</f>
        <v>1.51501839698611</v>
      </c>
      <c r="M42" s="42">
        <f>LOG10(A42)*1.733970991</f>
        <v>2.75885987339076</v>
      </c>
      <c r="N42" s="29">
        <f>LOG10(A42)*1.66</f>
        <v>2.64116724766399</v>
      </c>
      <c r="O42" s="29">
        <f>LOG10(A42)*2.32</f>
        <v>3.69126988830148</v>
      </c>
      <c r="P42" s="29">
        <f>LOG10(A42)*0.227193479496986</f>
        <v>0.361479504174855</v>
      </c>
      <c r="Q42" s="29">
        <f>LOG10(A42)*0.441884531155838</f>
        <v>0.703066837914552</v>
      </c>
      <c r="R42" s="29">
        <f>LOG10(A42)*0.374583955317376</f>
        <v>0.595987273665473</v>
      </c>
      <c r="S42" s="29">
        <f>LOG10(A42)*0.667765669600705</f>
        <v>1.06245832268903</v>
      </c>
      <c r="T42" s="29">
        <f>LOG10(A42)*0.704030083737626</f>
        <v>1.12015734851684</v>
      </c>
      <c r="U42" s="23"/>
      <c r="V42" s="23"/>
      <c r="W42" s="23"/>
      <c r="X42" s="23"/>
      <c r="Y42" s="23"/>
      <c r="Z42" s="23"/>
      <c r="AA42" s="23"/>
      <c r="AB42" s="23"/>
      <c r="AC42" s="23"/>
      <c r="AD42" s="23"/>
    </row>
    <row r="43" ht="14.25" customHeight="1">
      <c r="A43" s="28">
        <v>40</v>
      </c>
      <c r="B43" s="42">
        <f>LOG10(A43)*0.867661657088043</f>
        <v>1.39004602683008</v>
      </c>
      <c r="C43" s="42">
        <v>0</v>
      </c>
      <c r="D43" s="28">
        <f>LOG10(A43)*0.617322302900393</f>
        <v>0.988987363231161</v>
      </c>
      <c r="E43" s="28">
        <v>0</v>
      </c>
      <c r="F43" s="29">
        <f>LOG10(A43)*1.13</f>
        <v>1.8103277902006</v>
      </c>
      <c r="G43" s="42">
        <f>LOG10(A43)*0.801235970082698</f>
        <v>1.28362809128234</v>
      </c>
      <c r="H43" s="42">
        <v>0</v>
      </c>
      <c r="I43" s="29">
        <f>LOG10(A43)*1.359398995</f>
        <v>2.17783874214094</v>
      </c>
      <c r="J43" s="29">
        <v>1.88242048981036</v>
      </c>
      <c r="K43" s="29">
        <f>LOG10(A43)*1.07</f>
        <v>1.71420419072092</v>
      </c>
      <c r="L43" s="42">
        <f>LOG10(A43)*0.9522041973</f>
        <v>1.52548824806889</v>
      </c>
      <c r="M43" s="42">
        <f>LOG10(A43)*1.733970991</f>
        <v>2.7779255508044</v>
      </c>
      <c r="N43" s="29">
        <f>LOG10(A43)*1.66</f>
        <v>2.65941958560442</v>
      </c>
      <c r="O43" s="29">
        <f>LOG10(A43)*2.32</f>
        <v>3.71677917988087</v>
      </c>
      <c r="P43" s="29">
        <f>LOG10(A43)*0.227193479496986</f>
        <v>0.363977583792711</v>
      </c>
      <c r="Q43" s="29">
        <f>LOG10(A43)*0.441884531155838</f>
        <v>0.707925528151482</v>
      </c>
      <c r="R43" s="29">
        <f>LOG10(A43)*0.374583955317376</f>
        <v>0.600105968207349</v>
      </c>
      <c r="S43" s="29">
        <f>LOG10(A43)*0.667765669600705</f>
        <v>1.06980066284962</v>
      </c>
      <c r="T43" s="29">
        <f>LOG10(A43)*0.704030083737626</f>
        <v>1.12789842984733</v>
      </c>
      <c r="U43" s="23"/>
      <c r="V43" s="23"/>
      <c r="W43" s="23"/>
      <c r="X43" s="23"/>
      <c r="Y43" s="23"/>
      <c r="Z43" s="23"/>
      <c r="AA43" s="23"/>
      <c r="AB43" s="23"/>
      <c r="AC43" s="23"/>
      <c r="AD43" s="23"/>
    </row>
    <row r="44" ht="14.25" customHeight="1">
      <c r="A44" s="28">
        <v>41</v>
      </c>
      <c r="B44" s="42">
        <f>LOG10(A44)*0.867661657088043</f>
        <v>1.39935071364629</v>
      </c>
      <c r="C44" s="42">
        <v>0</v>
      </c>
      <c r="D44" s="28">
        <f>LOG10(A44)*0.617322302900393</f>
        <v>0.995607444510805</v>
      </c>
      <c r="E44" s="28">
        <v>0</v>
      </c>
      <c r="F44" s="29">
        <f>LOG10(A44)*1.13</f>
        <v>1.8224457580933</v>
      </c>
      <c r="G44" s="42">
        <f>LOG10(A44)*0.801235970082698</f>
        <v>1.29222043797255</v>
      </c>
      <c r="H44" s="42">
        <v>0</v>
      </c>
      <c r="I44" s="29">
        <f>LOG10(A44)*1.359398995</f>
        <v>2.19241675397703</v>
      </c>
      <c r="J44" s="29">
        <v>1.89502103164569</v>
      </c>
      <c r="K44" s="29">
        <f>LOG10(A44)*1.07</f>
        <v>1.72567872669012</v>
      </c>
      <c r="L44" s="42">
        <f>LOG10(A44)*0.9522041973</f>
        <v>1.53569955770621</v>
      </c>
      <c r="M44" s="42">
        <f>LOG10(A44)*1.733970991</f>
        <v>2.79652042230512</v>
      </c>
      <c r="N44" s="29">
        <f>LOG10(A44)*1.66</f>
        <v>2.67722120215476</v>
      </c>
      <c r="O44" s="29">
        <f>LOG10(A44)*2.32</f>
        <v>3.74165854758979</v>
      </c>
      <c r="P44" s="29">
        <f>LOG10(A44)*0.227193479496986</f>
        <v>0.366413976084725</v>
      </c>
      <c r="Q44" s="29">
        <f>LOG10(A44)*0.441884531155838</f>
        <v>0.712664238382304</v>
      </c>
      <c r="R44" s="29">
        <f>LOG10(A44)*0.374583955317376</f>
        <v>0.604122956122091</v>
      </c>
      <c r="S44" s="29">
        <f>LOG10(A44)*0.667765669600705</f>
        <v>1.07696169200366</v>
      </c>
      <c r="T44" s="29">
        <f>LOG10(A44)*0.704030083737626</f>
        <v>1.13544835369709</v>
      </c>
      <c r="U44" s="23"/>
      <c r="V44" s="23"/>
      <c r="W44" s="23"/>
      <c r="X44" s="23"/>
      <c r="Y44" s="23"/>
      <c r="Z44" s="23"/>
      <c r="AA44" s="23"/>
      <c r="AB44" s="23"/>
      <c r="AC44" s="23"/>
      <c r="AD44" s="23"/>
    </row>
    <row r="45" ht="14.25" customHeight="1">
      <c r="A45" s="28">
        <v>42</v>
      </c>
      <c r="B45" s="42">
        <f>LOG10(A45)*0.867661657088043</f>
        <v>1.40843116917363</v>
      </c>
      <c r="C45" s="42">
        <v>0</v>
      </c>
      <c r="D45" s="28">
        <f>LOG10(A45)*0.617322302900393</f>
        <v>1.00206799012986</v>
      </c>
      <c r="E45" s="28">
        <v>0</v>
      </c>
      <c r="F45" s="29">
        <f>LOG10(A45)*1.13</f>
        <v>1.83427169814963</v>
      </c>
      <c r="G45" s="42">
        <f>LOG10(A45)*0.801235970082698</f>
        <v>1.30060571987801</v>
      </c>
      <c r="H45" s="42">
        <v>0</v>
      </c>
      <c r="I45" s="29">
        <f>LOG10(A45)*1.359398995</f>
        <v>2.20664345400137</v>
      </c>
      <c r="J45" s="29">
        <v>1.90731791621753</v>
      </c>
      <c r="K45" s="29">
        <f>LOG10(A45)*1.07</f>
        <v>1.73687674072575</v>
      </c>
      <c r="L45" s="42">
        <f>LOG10(A45)*0.9522041973</f>
        <v>1.54566478758113</v>
      </c>
      <c r="M45" s="42">
        <f>LOG10(A45)*1.733970991</f>
        <v>2.81466718071129</v>
      </c>
      <c r="N45" s="29">
        <f>LOG10(A45)*1.66</f>
        <v>2.69459382206051</v>
      </c>
      <c r="O45" s="29">
        <f>LOG10(A45)*2.32</f>
        <v>3.76593835372313</v>
      </c>
      <c r="P45" s="29">
        <f>LOG10(A45)*0.227193479496986</f>
        <v>0.368791654376513</v>
      </c>
      <c r="Q45" s="29">
        <f>LOG10(A45)*0.441884531155838</f>
        <v>0.7172887516365229</v>
      </c>
      <c r="R45" s="29">
        <f>LOG10(A45)*0.374583955317376</f>
        <v>0.608043139663369</v>
      </c>
      <c r="S45" s="29">
        <f>LOG10(A45)*0.667765669600705</f>
        <v>1.08395014933142</v>
      </c>
      <c r="T45" s="29">
        <f>LOG10(A45)*0.704030083737626</f>
        <v>1.14281633384588</v>
      </c>
      <c r="U45" s="23"/>
      <c r="V45" s="23"/>
      <c r="W45" s="23"/>
      <c r="X45" s="23"/>
      <c r="Y45" s="23"/>
      <c r="Z45" s="23"/>
      <c r="AA45" s="23"/>
      <c r="AB45" s="23"/>
      <c r="AC45" s="23"/>
      <c r="AD45" s="23"/>
    </row>
    <row r="46" ht="14.25" customHeight="1">
      <c r="A46" s="28">
        <v>43</v>
      </c>
      <c r="B46" s="42">
        <f>LOG10(A46)*0.867661657088043</f>
        <v>1.41729794696923</v>
      </c>
      <c r="C46" s="42">
        <v>0</v>
      </c>
      <c r="D46" s="28">
        <f>LOG10(A46)*0.617322302900393</f>
        <v>1.00837650871354</v>
      </c>
      <c r="E46" s="28">
        <v>0</v>
      </c>
      <c r="F46" s="29">
        <f>LOG10(A46)*1.13</f>
        <v>1.84581935480493</v>
      </c>
      <c r="G46" s="42">
        <f>LOG10(A46)*0.801235970082698</f>
        <v>1.3087936826058</v>
      </c>
      <c r="H46" s="42">
        <v>0</v>
      </c>
      <c r="I46" s="29">
        <f>LOG10(A46)*1.359398995</f>
        <v>2.22053537687909</v>
      </c>
      <c r="J46" s="29">
        <v>1.91932543530601</v>
      </c>
      <c r="K46" s="29">
        <f>LOG10(A46)*1.07</f>
        <v>1.74781124747016</v>
      </c>
      <c r="L46" s="42">
        <f>LOG10(A46)*0.9522041973</f>
        <v>1.55539551956003</v>
      </c>
      <c r="M46" s="42">
        <f>LOG10(A46)*1.733970991</f>
        <v>2.83238691668858</v>
      </c>
      <c r="N46" s="29">
        <f>LOG10(A46)*1.66</f>
        <v>2.71155763626211</v>
      </c>
      <c r="O46" s="29">
        <f>LOG10(A46)*2.32</f>
        <v>3.78964681694464</v>
      </c>
      <c r="P46" s="29">
        <f>LOG10(A46)*0.227193479496986</f>
        <v>0.371113382071694</v>
      </c>
      <c r="Q46" s="29">
        <f>LOG10(A46)*0.441884531155838</f>
        <v>0.721804442651636</v>
      </c>
      <c r="R46" s="29">
        <f>LOG10(A46)*0.374583955317376</f>
        <v>0.611871074977167</v>
      </c>
      <c r="S46" s="29">
        <f>LOG10(A46)*0.667765669600705</f>
        <v>1.09077415701173</v>
      </c>
      <c r="T46" s="29">
        <f>LOG10(A46)*0.704030083737626</f>
        <v>1.15001093356447</v>
      </c>
      <c r="U46" s="23"/>
      <c r="V46" s="23"/>
      <c r="W46" s="23"/>
      <c r="X46" s="23"/>
      <c r="Y46" s="23"/>
      <c r="Z46" s="23"/>
      <c r="AA46" s="23"/>
      <c r="AB46" s="23"/>
      <c r="AC46" s="23"/>
      <c r="AD46" s="23"/>
    </row>
    <row r="47" ht="14.25" customHeight="1">
      <c r="A47" s="28">
        <v>44</v>
      </c>
      <c r="B47" s="42">
        <f>LOG10(A47)*0.867661657088043</f>
        <v>1.42596087262578</v>
      </c>
      <c r="C47" s="42">
        <v>0</v>
      </c>
      <c r="D47" s="28">
        <f>LOG10(A47)*0.617322302900393</f>
        <v>1.01453999095627</v>
      </c>
      <c r="E47" s="28">
        <v>0</v>
      </c>
      <c r="F47" s="29">
        <f>LOG10(A47)*1.13</f>
        <v>1.85710152442939</v>
      </c>
      <c r="G47" s="42">
        <f>LOG10(A47)*0.801235970082698</f>
        <v>1.31679339952942</v>
      </c>
      <c r="H47" s="42">
        <v>0</v>
      </c>
      <c r="I47" s="29">
        <f>LOG10(A47)*1.359398995</f>
        <v>2.23410791674538</v>
      </c>
      <c r="J47" s="29">
        <v>1.93105689487127</v>
      </c>
      <c r="K47" s="29">
        <f>LOG10(A47)*1.07</f>
        <v>1.75849436384022</v>
      </c>
      <c r="L47" s="42">
        <f>LOG10(A47)*0.9522041973</f>
        <v>1.56490253661407</v>
      </c>
      <c r="M47" s="42">
        <f>LOG10(A47)*1.733970991</f>
        <v>2.84969926610836</v>
      </c>
      <c r="N47" s="29">
        <f>LOG10(A47)*1.66</f>
        <v>2.72813144296707</v>
      </c>
      <c r="O47" s="29">
        <f>LOG10(A47)*2.32</f>
        <v>3.81281020944795</v>
      </c>
      <c r="P47" s="29">
        <f>LOG10(A47)*0.227193479496986</f>
        <v>0.373381731959531</v>
      </c>
      <c r="Q47" s="29">
        <f>LOG10(A47)*0.441884531155838</f>
        <v>0.726216315425906</v>
      </c>
      <c r="R47" s="29">
        <f>LOG10(A47)*0.374583955317376</f>
        <v>0.615611003935124</v>
      </c>
      <c r="S47" s="29">
        <f>LOG10(A47)*0.667765669600705</f>
        <v>1.09744127697087</v>
      </c>
      <c r="T47" s="29">
        <f>LOG10(A47)*0.704030083737626</f>
        <v>1.1570401254454</v>
      </c>
      <c r="U47" s="23"/>
      <c r="V47" s="23"/>
      <c r="W47" s="23"/>
      <c r="X47" s="23"/>
      <c r="Y47" s="23"/>
      <c r="Z47" s="23"/>
      <c r="AA47" s="23"/>
      <c r="AB47" s="23"/>
      <c r="AC47" s="23"/>
      <c r="AD47" s="23"/>
    </row>
    <row r="48" ht="14.25" customHeight="1">
      <c r="A48" s="28">
        <v>45</v>
      </c>
      <c r="B48" s="42">
        <f>LOG10(A48)*0.867661657088043</f>
        <v>1.434429109221</v>
      </c>
      <c r="C48" s="42">
        <v>0</v>
      </c>
      <c r="D48" s="28">
        <f>LOG10(A48)*0.617322302900393</f>
        <v>1.02056495618754</v>
      </c>
      <c r="E48" s="28">
        <v>0</v>
      </c>
      <c r="F48" s="29">
        <f>LOG10(A48)*1.13</f>
        <v>1.86813014056614</v>
      </c>
      <c r="G48" s="42">
        <f>LOG10(A48)*0.801235970082698</f>
        <v>1.32461333222764</v>
      </c>
      <c r="H48" s="42">
        <v>0</v>
      </c>
      <c r="I48" s="29">
        <f>LOG10(A48)*1.359398995</f>
        <v>2.24737542974763</v>
      </c>
      <c r="J48" s="29">
        <v>1.94252470368603</v>
      </c>
      <c r="K48" s="29">
        <f>LOG10(A48)*1.07</f>
        <v>1.76893738973962</v>
      </c>
      <c r="L48" s="42">
        <f>LOG10(A48)*0.9522041973</f>
        <v>1.57419589464577</v>
      </c>
      <c r="M48" s="42">
        <f>LOG10(A48)*1.733970991</f>
        <v>2.86662254084463</v>
      </c>
      <c r="N48" s="29">
        <f>LOG10(A48)*1.66</f>
        <v>2.74433277286707</v>
      </c>
      <c r="O48" s="29">
        <f>LOG10(A48)*2.32</f>
        <v>3.8354530319588</v>
      </c>
      <c r="P48" s="29">
        <f>LOG10(A48)*0.227193479496986</f>
        <v>0.375599103352579</v>
      </c>
      <c r="Q48" s="29">
        <f>LOG10(A48)*0.441884531155838</f>
        <v>0.730529036550582</v>
      </c>
      <c r="R48" s="29">
        <f>LOG10(A48)*0.374583955317376</f>
        <v>0.61926688239015</v>
      </c>
      <c r="S48" s="29">
        <f>LOG10(A48)*0.667765669600705</f>
        <v>1.10395856125346</v>
      </c>
      <c r="T48" s="29">
        <f>LOG10(A48)*0.704030083737626</f>
        <v>1.16391134450935</v>
      </c>
      <c r="U48" s="23"/>
      <c r="V48" s="23"/>
      <c r="W48" s="23"/>
      <c r="X48" s="23"/>
      <c r="Y48" s="23"/>
      <c r="Z48" s="23"/>
      <c r="AA48" s="23"/>
      <c r="AB48" s="23"/>
      <c r="AC48" s="23"/>
      <c r="AD48" s="23"/>
    </row>
    <row r="49" ht="14.25" customHeight="1">
      <c r="A49" s="28">
        <v>46</v>
      </c>
      <c r="B49" s="42">
        <f>LOG10(A49)*0.867661657088043</f>
        <v>1.44271121557296</v>
      </c>
      <c r="C49" s="42">
        <v>0</v>
      </c>
      <c r="D49" s="28">
        <f>LOG10(A49)*0.617322302900393</f>
        <v>1.02645749381933</v>
      </c>
      <c r="E49" s="28">
        <v>0</v>
      </c>
      <c r="F49" s="29">
        <f>LOG10(A49)*1.13</f>
        <v>1.87891634980018</v>
      </c>
      <c r="G49" s="42">
        <f>LOG10(A49)*0.801235970082698</f>
        <v>1.33226138427999</v>
      </c>
      <c r="H49" s="42">
        <v>0</v>
      </c>
      <c r="I49" s="29">
        <f>LOG10(A49)*1.359398995</f>
        <v>2.26035132531631</v>
      </c>
      <c r="J49" s="29">
        <v>1.95374045222585</v>
      </c>
      <c r="K49" s="29">
        <f>LOG10(A49)*1.07</f>
        <v>1.77915087989928</v>
      </c>
      <c r="L49" s="42">
        <f>LOG10(A49)*0.9522041973</f>
        <v>1.58328498642064</v>
      </c>
      <c r="M49" s="42">
        <f>LOG10(A49)*1.733970991</f>
        <v>2.88317384519391</v>
      </c>
      <c r="N49" s="29">
        <f>LOG10(A49)*1.66</f>
        <v>2.76017800059141</v>
      </c>
      <c r="O49" s="29">
        <f>LOG10(A49)*2.32</f>
        <v>3.85759816950125</v>
      </c>
      <c r="P49" s="29">
        <f>LOG10(A49)*0.227193479496986</f>
        <v>0.377767737340601</v>
      </c>
      <c r="Q49" s="29">
        <f>LOG10(A49)*0.441884531155838</f>
        <v>0.73474696487831</v>
      </c>
      <c r="R49" s="29">
        <f>LOG10(A49)*0.374583955317376</f>
        <v>0.622842405326228</v>
      </c>
      <c r="S49" s="29">
        <f>LOG10(A49)*0.667765669600705</f>
        <v>1.11033259685666</v>
      </c>
      <c r="T49" s="29">
        <f>LOG10(A49)*0.704030083737626</f>
        <v>1.17063153547417</v>
      </c>
      <c r="U49" s="23"/>
      <c r="V49" s="23"/>
      <c r="W49" s="23"/>
      <c r="X49" s="23"/>
      <c r="Y49" s="23"/>
      <c r="Z49" s="23"/>
      <c r="AA49" s="23"/>
      <c r="AB49" s="23"/>
      <c r="AC49" s="23"/>
      <c r="AD49" s="23"/>
    </row>
    <row r="50" ht="14.25" customHeight="1">
      <c r="A50" s="28">
        <v>47</v>
      </c>
      <c r="B50" s="42">
        <f>LOG10(A50)*0.867661657088043</f>
        <v>1.45081519822987</v>
      </c>
      <c r="C50" s="42">
        <v>0</v>
      </c>
      <c r="D50" s="28">
        <f>LOG10(A50)*0.617322302900393</f>
        <v>1.03222330033569</v>
      </c>
      <c r="E50" s="28">
        <v>0</v>
      </c>
      <c r="F50" s="29">
        <f>LOG10(A50)*1.13</f>
        <v>1.88947057946736</v>
      </c>
      <c r="G50" s="42">
        <f>LOG10(A50)*0.801235970082698</f>
        <v>1.33974494927633</v>
      </c>
      <c r="H50" s="42">
        <v>0</v>
      </c>
      <c r="I50" s="29">
        <f>LOG10(A50)*1.359398995</f>
        <v>2.27304814761947</v>
      </c>
      <c r="J50" s="29">
        <v>1.96471498307447</v>
      </c>
      <c r="K50" s="29">
        <f>LOG10(A50)*1.07</f>
        <v>1.78914470799122</v>
      </c>
      <c r="L50" s="42">
        <f>LOG10(A50)*0.9522041973</f>
        <v>1.59217859862273</v>
      </c>
      <c r="M50" s="42">
        <f>LOG10(A50)*1.733970991</f>
        <v>2.89936917977377</v>
      </c>
      <c r="N50" s="29">
        <f>LOG10(A50)*1.66</f>
        <v>2.77568244417329</v>
      </c>
      <c r="O50" s="29">
        <f>LOG10(A50)*2.32</f>
        <v>3.87926703041086</v>
      </c>
      <c r="P50" s="29">
        <f>LOG10(A50)*0.227193479496986</f>
        <v>0.379889730403873</v>
      </c>
      <c r="Q50" s="29">
        <f>LOG10(A50)*0.441884531155838</f>
        <v>0.738874178000606</v>
      </c>
      <c r="R50" s="29">
        <f>LOG10(A50)*0.374583955317376</f>
        <v>0.626341029303273</v>
      </c>
      <c r="S50" s="29">
        <f>LOG10(A50)*0.667765669600705</f>
        <v>1.11656954574235</v>
      </c>
      <c r="T50" s="29">
        <f>LOG10(A50)*0.704030083737626</f>
        <v>1.17720719493999</v>
      </c>
      <c r="U50" s="23"/>
      <c r="V50" s="23"/>
      <c r="W50" s="23"/>
      <c r="X50" s="23"/>
      <c r="Y50" s="23"/>
      <c r="Z50" s="23"/>
      <c r="AA50" s="23"/>
      <c r="AB50" s="23"/>
      <c r="AC50" s="23"/>
      <c r="AD50" s="23"/>
    </row>
    <row r="51" ht="14.25" customHeight="1">
      <c r="A51" s="28">
        <v>48</v>
      </c>
      <c r="B51" s="42">
        <f>LOG10(A51)*0.867661657088043</f>
        <v>1.45874855798605</v>
      </c>
      <c r="C51" s="42">
        <v>0</v>
      </c>
      <c r="D51" s="28">
        <f>LOG10(A51)*0.617322302900393</f>
        <v>1.0378677123878</v>
      </c>
      <c r="E51" s="28">
        <v>0</v>
      </c>
      <c r="F51" s="29">
        <f>LOG10(A51)*1.13</f>
        <v>1.89980259823441</v>
      </c>
      <c r="G51" s="42">
        <f>LOG10(A51)*0.801235970082698</f>
        <v>1.34707095377166</v>
      </c>
      <c r="H51" s="42">
        <v>0</v>
      </c>
      <c r="I51" s="29">
        <f>LOG10(A51)*1.359398995</f>
        <v>2.28547764844093</v>
      </c>
      <c r="J51" s="29">
        <v>1.97545845391631</v>
      </c>
      <c r="K51" s="29">
        <f>LOG10(A51)*1.07</f>
        <v>1.79892812399188</v>
      </c>
      <c r="L51" s="42">
        <f>LOG10(A51)*0.9522041973</f>
        <v>1.60088496290288</v>
      </c>
      <c r="M51" s="42">
        <f>LOG10(A51)*1.733970991</f>
        <v>2.91522353448221</v>
      </c>
      <c r="N51" s="29">
        <f>LOG10(A51)*1.66</f>
        <v>2.79086045404347</v>
      </c>
      <c r="O51" s="29">
        <f>LOG10(A51)*2.32</f>
        <v>3.90047967071136</v>
      </c>
      <c r="P51" s="29">
        <f>LOG10(A51)*0.227193479496986</f>
        <v>0.381967046593178</v>
      </c>
      <c r="Q51" s="29">
        <f>LOG10(A51)*0.441884531155838</f>
        <v>0.742914495937572</v>
      </c>
      <c r="R51" s="29">
        <f>LOG10(A51)*0.374583955317376</f>
        <v>0.629765992538827</v>
      </c>
      <c r="S51" s="29">
        <f>LOG10(A51)*0.667765669600705</f>
        <v>1.12267518063643</v>
      </c>
      <c r="T51" s="29">
        <f>LOG10(A51)*0.704030083737626</f>
        <v>1.18364440913268</v>
      </c>
      <c r="U51" s="23"/>
      <c r="V51" s="23"/>
      <c r="W51" s="23"/>
      <c r="X51" s="23"/>
      <c r="Y51" s="23"/>
      <c r="Z51" s="23"/>
      <c r="AA51" s="23"/>
      <c r="AB51" s="23"/>
      <c r="AC51" s="23"/>
      <c r="AD51" s="23"/>
    </row>
    <row r="52" ht="14.25" customHeight="1">
      <c r="A52" s="28">
        <v>49</v>
      </c>
      <c r="B52" s="42">
        <f>LOG10(A52)*0.867661657088043</f>
        <v>1.46651833160125</v>
      </c>
      <c r="C52" s="42">
        <v>0</v>
      </c>
      <c r="D52" s="28">
        <f>LOG10(A52)*0.617322302900393</f>
        <v>1.04339573647642</v>
      </c>
      <c r="E52" s="28">
        <v>0</v>
      </c>
      <c r="F52" s="29">
        <f>LOG10(A52)*1.13</f>
        <v>1.90992157043222</v>
      </c>
      <c r="G52" s="42">
        <f>LOG10(A52)*0.801235970082698</f>
        <v>1.35424589581162</v>
      </c>
      <c r="H52" s="42">
        <v>0</v>
      </c>
      <c r="I52" s="29">
        <f>LOG10(A52)*1.359398995</f>
        <v>2.2976508525437</v>
      </c>
      <c r="J52" s="29">
        <v>1.9859803940335</v>
      </c>
      <c r="K52" s="29">
        <f>LOG10(A52)*1.07</f>
        <v>1.80850980563051</v>
      </c>
      <c r="L52" s="42">
        <f>LOG10(A52)*0.9522041973</f>
        <v>1.60941180166316</v>
      </c>
      <c r="M52" s="42">
        <f>LOG10(A52)*1.733970991</f>
        <v>2.93075097187136</v>
      </c>
      <c r="N52" s="29">
        <f>LOG10(A52)*1.66</f>
        <v>2.80572549284733</v>
      </c>
      <c r="O52" s="29">
        <f>LOG10(A52)*2.32</f>
        <v>3.92125490566615</v>
      </c>
      <c r="P52" s="29">
        <f>LOG10(A52)*0.227193479496986</f>
        <v>0.384001528453844</v>
      </c>
      <c r="Q52" s="29">
        <f>LOG10(A52)*0.441884531155838</f>
        <v>0.746871502384835</v>
      </c>
      <c r="R52" s="29">
        <f>LOG10(A52)*0.374583955317376</f>
        <v>0.633120332919005</v>
      </c>
      <c r="S52" s="29">
        <f>LOG10(A52)*0.667765669600705</f>
        <v>1.12865491713673</v>
      </c>
      <c r="T52" s="29">
        <f>LOG10(A52)*0.704030083737626</f>
        <v>1.18994888775548</v>
      </c>
      <c r="U52" s="23"/>
      <c r="V52" s="23"/>
      <c r="W52" s="23"/>
      <c r="X52" s="23"/>
      <c r="Y52" s="23"/>
      <c r="Z52" s="23"/>
      <c r="AA52" s="23"/>
      <c r="AB52" s="23"/>
      <c r="AC52" s="23"/>
      <c r="AD52" s="23"/>
    </row>
    <row r="53" ht="14.25" customHeight="1">
      <c r="A53" s="28">
        <v>50</v>
      </c>
      <c r="B53" s="42">
        <f>LOG10(A53)*0.867661657088043</f>
        <v>1.47413112930507</v>
      </c>
      <c r="C53" s="42">
        <v>0</v>
      </c>
      <c r="D53" s="28">
        <f>LOG10(A53)*0.617322302900393</f>
        <v>1.0488120756354</v>
      </c>
      <c r="E53" s="28">
        <v>0</v>
      </c>
      <c r="F53" s="29">
        <f>LOG10(A53)*1.13</f>
        <v>1.9198361048997</v>
      </c>
      <c r="G53" s="42">
        <f>LOG10(A53)*0.801235970082698</f>
        <v>1.36127587956558</v>
      </c>
      <c r="H53" s="42">
        <v>0</v>
      </c>
      <c r="I53" s="29">
        <f>LOG10(A53)*1.359398995</f>
        <v>2.30957811642953</v>
      </c>
      <c r="J53" s="29">
        <v>1.99628975509482</v>
      </c>
      <c r="K53" s="29">
        <f>LOG10(A53)*1.07</f>
        <v>1.81789790463954</v>
      </c>
      <c r="L53" s="42">
        <f>LOG10(A53)*0.9522041973</f>
        <v>1.61776636921556</v>
      </c>
      <c r="M53" s="42">
        <f>LOG10(A53)*1.733970991</f>
        <v>2.9459647020978</v>
      </c>
      <c r="N53" s="29">
        <f>LOG10(A53)*1.66</f>
        <v>2.82029020719779</v>
      </c>
      <c r="O53" s="29">
        <f>LOG10(A53)*2.32</f>
        <v>3.94161041005956</v>
      </c>
      <c r="P53" s="29">
        <f>LOG10(A53)*0.227193479496986</f>
        <v>0.38599490684611</v>
      </c>
      <c r="Q53" s="29">
        <f>LOG10(A53)*0.441884531155838</f>
        <v>0.750748563813854</v>
      </c>
      <c r="R53" s="29">
        <f>LOG10(A53)*0.374583955317376</f>
        <v>0.636406904189765</v>
      </c>
      <c r="S53" s="29">
        <f>LOG10(A53)*0.667765669600705</f>
        <v>1.13451384257695</v>
      </c>
      <c r="T53" s="29">
        <f>LOG10(A53)*0.704030083737626</f>
        <v>1.1961259944204</v>
      </c>
      <c r="U53" s="23"/>
      <c r="V53" s="23"/>
      <c r="W53" s="23"/>
      <c r="X53" s="23"/>
      <c r="Y53" s="23"/>
      <c r="Z53" s="23"/>
      <c r="AA53" s="23"/>
      <c r="AB53" s="23"/>
      <c r="AC53" s="23"/>
      <c r="AD53" s="23"/>
    </row>
    <row r="54" ht="14.25" customHeight="1">
      <c r="A54" s="28">
        <v>51</v>
      </c>
      <c r="B54" s="42">
        <f>LOG10(A54)*0.867661657088043</f>
        <v>1.48159316858726</v>
      </c>
      <c r="C54" s="42">
        <v>0</v>
      </c>
      <c r="D54" s="28">
        <f>LOG10(A54)*0.617322302900393</f>
        <v>1.05412115347281</v>
      </c>
      <c r="E54" s="28">
        <v>0</v>
      </c>
      <c r="F54" s="29">
        <f>LOG10(A54)*1.13</f>
        <v>1.92955429899067</v>
      </c>
      <c r="G54" s="42">
        <f>LOG10(A54)*0.801235970082698</f>
        <v>1.36816664653011</v>
      </c>
      <c r="H54" s="42">
        <v>0</v>
      </c>
      <c r="I54" s="29">
        <f>LOG10(A54)*1.359398995</f>
        <v>2.32126918127951</v>
      </c>
      <c r="J54" s="29">
        <v>2.00639495691507</v>
      </c>
      <c r="K54" s="29">
        <f>LOG10(A54)*1.07</f>
        <v>1.82710008842479</v>
      </c>
      <c r="L54" s="42">
        <f>LOG10(A54)*0.9522041973</f>
        <v>1.62595548886476</v>
      </c>
      <c r="M54" s="42">
        <f>LOG10(A54)*1.733970991</f>
        <v>2.96087715045058</v>
      </c>
      <c r="N54" s="29">
        <f>LOG10(A54)*1.66</f>
        <v>2.83456649232257</v>
      </c>
      <c r="O54" s="29">
        <f>LOG10(A54)*2.32</f>
        <v>3.96156280854721</v>
      </c>
      <c r="P54" s="29">
        <f>LOG10(A54)*0.227193479496986</f>
        <v>0.387948809792971</v>
      </c>
      <c r="Q54" s="29">
        <f>LOG10(A54)*0.441884531155838</f>
        <v>0.754548846680728</v>
      </c>
      <c r="R54" s="29">
        <f>LOG10(A54)*0.374583955317376</f>
        <v>0.639628390544753</v>
      </c>
      <c r="S54" s="29">
        <f>LOG10(A54)*0.667765669600705</f>
        <v>1.14025674203223</v>
      </c>
      <c r="T54" s="29">
        <f>LOG10(A54)*0.704030083737626</f>
        <v>1.2021807740661</v>
      </c>
      <c r="U54" s="23"/>
      <c r="V54" s="23"/>
      <c r="W54" s="23"/>
      <c r="X54" s="23"/>
      <c r="Y54" s="23"/>
      <c r="Z54" s="23"/>
      <c r="AA54" s="23"/>
      <c r="AB54" s="23"/>
      <c r="AC54" s="23"/>
      <c r="AD54" s="23"/>
    </row>
    <row r="55" ht="14.25" customHeight="1">
      <c r="A55" s="28">
        <v>52</v>
      </c>
      <c r="B55" s="42">
        <f>LOG10(A55)*0.867661657088043</f>
        <v>1.48891030470679</v>
      </c>
      <c r="C55" s="42">
        <v>0</v>
      </c>
      <c r="D55" s="28">
        <f>LOG10(A55)*0.617322302900393</f>
        <v>1.05932713587741</v>
      </c>
      <c r="E55" s="28">
        <v>0</v>
      </c>
      <c r="F55" s="29">
        <f>LOG10(A55)*1.13</f>
        <v>1.93908377830732</v>
      </c>
      <c r="G55" s="42">
        <f>LOG10(A55)*0.801235970082698</f>
        <v>1.37492360370238</v>
      </c>
      <c r="H55" s="42">
        <v>0</v>
      </c>
      <c r="I55" s="29">
        <f>LOG10(A55)*1.359398995</f>
        <v>2.33273322075379</v>
      </c>
      <c r="J55" s="29">
        <v>2.01630392877089</v>
      </c>
      <c r="K55" s="29">
        <f>LOG10(A55)*1.07</f>
        <v>1.83612357768924</v>
      </c>
      <c r="L55" s="42">
        <f>LOG10(A55)*0.9522041973</f>
        <v>1.63398558638989</v>
      </c>
      <c r="M55" s="42">
        <f>LOG10(A55)*1.733970991</f>
        <v>2.97550001832175</v>
      </c>
      <c r="N55" s="29">
        <f>LOG10(A55)*1.66</f>
        <v>2.84856555043377</v>
      </c>
      <c r="O55" s="29">
        <f>LOG10(A55)*2.32</f>
        <v>3.98112775723273</v>
      </c>
      <c r="P55" s="29">
        <f>LOG10(A55)*0.227193479496986</f>
        <v>0.389864770468852</v>
      </c>
      <c r="Q55" s="29">
        <f>LOG10(A55)*0.441884531155838</f>
        <v>0.758275332963914</v>
      </c>
      <c r="R55" s="29">
        <f>LOG10(A55)*0.374583955317376</f>
        <v>0.642787319796565</v>
      </c>
      <c r="S55" s="29">
        <f>LOG10(A55)*0.667765669600705</f>
        <v>1.14588812179934</v>
      </c>
      <c r="T55" s="29">
        <f>LOG10(A55)*0.704030083737626</f>
        <v>1.20811797771325</v>
      </c>
      <c r="U55" s="23"/>
      <c r="V55" s="23"/>
      <c r="W55" s="23"/>
      <c r="X55" s="23"/>
      <c r="Y55" s="23"/>
      <c r="Z55" s="23"/>
      <c r="AA55" s="23"/>
      <c r="AB55" s="23"/>
      <c r="AC55" s="23"/>
      <c r="AD55" s="23"/>
    </row>
    <row r="56" ht="14.25" customHeight="1">
      <c r="A56" s="28">
        <v>53</v>
      </c>
      <c r="B56" s="42">
        <f>LOG10(A56)*0.867661657088043</f>
        <v>1.49608805829475</v>
      </c>
      <c r="C56" s="42">
        <v>0</v>
      </c>
      <c r="D56" s="28">
        <f>LOG10(A56)*0.617322302900393</f>
        <v>1.06443395065754</v>
      </c>
      <c r="E56" s="28">
        <v>0</v>
      </c>
      <c r="F56" s="29">
        <f>LOG10(A56)*1.13</f>
        <v>1.94843173264889</v>
      </c>
      <c r="G56" s="42">
        <f>LOG10(A56)*0.801235970082698</f>
        <v>1.38155184906978</v>
      </c>
      <c r="H56" s="42">
        <v>0</v>
      </c>
      <c r="I56" s="29">
        <f>LOG10(A56)*1.359398995</f>
        <v>2.34397888423806</v>
      </c>
      <c r="J56" s="29">
        <v>2.02602414678093</v>
      </c>
      <c r="K56" s="29">
        <f>LOG10(A56)*1.07</f>
        <v>1.84497518047284</v>
      </c>
      <c r="L56" s="42">
        <f>LOG10(A56)*0.9522041973</f>
        <v>1.64186272033698</v>
      </c>
      <c r="M56" s="42">
        <f>LOG10(A56)*1.733970991</f>
        <v>2.98984433836907</v>
      </c>
      <c r="N56" s="29">
        <f>LOG10(A56)*1.66</f>
        <v>2.86229794353731</v>
      </c>
      <c r="O56" s="29">
        <f>LOG10(A56)*2.32</f>
        <v>4.00032001747383</v>
      </c>
      <c r="P56" s="29">
        <f>LOG10(A56)*0.227193479496986</f>
        <v>0.391744234427295</v>
      </c>
      <c r="Q56" s="29">
        <f>LOG10(A56)*0.441884531155838</f>
        <v>0.761930834221869</v>
      </c>
      <c r="R56" s="29">
        <f>LOG10(A56)*0.374583955317376</f>
        <v>0.6458860752933721</v>
      </c>
      <c r="S56" s="29">
        <f>LOG10(A56)*0.667765669600705</f>
        <v>1.15141223064031</v>
      </c>
      <c r="T56" s="29">
        <f>LOG10(A56)*0.704030083737626</f>
        <v>1.21394208486181</v>
      </c>
      <c r="U56" s="23"/>
      <c r="V56" s="23"/>
      <c r="W56" s="23"/>
      <c r="X56" s="23"/>
      <c r="Y56" s="23"/>
      <c r="Z56" s="23"/>
      <c r="AA56" s="23"/>
      <c r="AB56" s="23"/>
      <c r="AC56" s="23"/>
      <c r="AD56" s="23"/>
    </row>
    <row r="57" ht="14.25" customHeight="1">
      <c r="A57" s="28">
        <v>54</v>
      </c>
      <c r="B57" s="42">
        <f>LOG10(A57)*0.867661657088043</f>
        <v>1.50313164037698</v>
      </c>
      <c r="C57" s="42">
        <v>0</v>
      </c>
      <c r="D57" s="28">
        <f>LOG10(A57)*0.617322302900393</f>
        <v>1.06944530534419</v>
      </c>
      <c r="E57" s="28">
        <v>0</v>
      </c>
      <c r="F57" s="29">
        <f>LOG10(A57)*1.13</f>
        <v>1.95760494859995</v>
      </c>
      <c r="G57" s="42">
        <f>LOG10(A57)*0.801235970082698</f>
        <v>1.38805619471697</v>
      </c>
      <c r="H57" s="42">
        <v>0</v>
      </c>
      <c r="I57" s="29">
        <f>LOG10(A57)*1.359398995</f>
        <v>2.35501433604762</v>
      </c>
      <c r="J57" s="29">
        <v>2.03556266779199</v>
      </c>
      <c r="K57" s="29">
        <f>LOG10(A57)*1.07</f>
        <v>1.85366132301058</v>
      </c>
      <c r="L57" s="42">
        <f>LOG10(A57)*0.9522041973</f>
        <v>1.64959260947976</v>
      </c>
      <c r="M57" s="42">
        <f>LOG10(A57)*1.733970991</f>
        <v>3.00392052452245</v>
      </c>
      <c r="N57" s="29">
        <f>LOG10(A57)*1.66</f>
        <v>2.87577364130613</v>
      </c>
      <c r="O57" s="29">
        <f>LOG10(A57)*2.32</f>
        <v>4.01915352278929</v>
      </c>
      <c r="P57" s="29">
        <f>LOG10(A57)*0.227193479496986</f>
        <v>0.393588566153046</v>
      </c>
      <c r="Q57" s="29">
        <f>LOG10(A57)*0.441884531155838</f>
        <v>0.7655180043366721</v>
      </c>
      <c r="R57" s="29">
        <f>LOG10(A57)*0.374583955317376</f>
        <v>0.648926906721628</v>
      </c>
      <c r="S57" s="29">
        <f>LOG10(A57)*0.667765669600705</f>
        <v>1.15683307904027</v>
      </c>
      <c r="T57" s="29">
        <f>LOG10(A57)*0.704030083737626</f>
        <v>1.21965732379471</v>
      </c>
      <c r="U57" s="23"/>
      <c r="V57" s="23"/>
      <c r="W57" s="23"/>
      <c r="X57" s="23"/>
      <c r="Y57" s="23"/>
      <c r="Z57" s="23"/>
      <c r="AA57" s="23"/>
      <c r="AB57" s="23"/>
      <c r="AC57" s="23"/>
      <c r="AD57" s="23"/>
    </row>
    <row r="58" ht="14.25" customHeight="1">
      <c r="A58" s="28">
        <v>55</v>
      </c>
      <c r="B58" s="42">
        <f>LOG10(A58)*0.867661657088043</f>
        <v>1.51004597510078</v>
      </c>
      <c r="C58" s="42">
        <v>0</v>
      </c>
      <c r="D58" s="28">
        <f>LOG10(A58)*0.617322302900393</f>
        <v>1.07436470336051</v>
      </c>
      <c r="E58" s="28">
        <v>0</v>
      </c>
      <c r="F58" s="29">
        <f>LOG10(A58)*1.13</f>
        <v>1.9666098391285</v>
      </c>
      <c r="G58" s="42">
        <f>LOG10(A58)*0.801235970082698</f>
        <v>1.39444118781265</v>
      </c>
      <c r="H58" s="42">
        <v>0</v>
      </c>
      <c r="I58" s="29">
        <f>LOG10(A58)*1.359398995</f>
        <v>2.36584729103397</v>
      </c>
      <c r="J58" s="29">
        <v>2.04492616015574</v>
      </c>
      <c r="K58" s="29">
        <f>LOG10(A58)*1.07</f>
        <v>1.86218807775884</v>
      </c>
      <c r="L58" s="42">
        <f>LOG10(A58)*0.9522041973</f>
        <v>1.65718065776074</v>
      </c>
      <c r="M58" s="42">
        <f>LOG10(A58)*1.733970991</f>
        <v>3.01773841740176</v>
      </c>
      <c r="N58" s="29">
        <f>LOG10(A58)*1.66</f>
        <v>2.88900206456044</v>
      </c>
      <c r="O58" s="29">
        <f>LOG10(A58)*2.32</f>
        <v>4.03764143962665</v>
      </c>
      <c r="P58" s="29">
        <f>LOG10(A58)*0.227193479496986</f>
        <v>0.39539905501293</v>
      </c>
      <c r="Q58" s="29">
        <f>LOG10(A58)*0.441884531155838</f>
        <v>0.769039351088277</v>
      </c>
      <c r="R58" s="29">
        <f>LOG10(A58)*0.374583955317376</f>
        <v>0.65191193991754</v>
      </c>
      <c r="S58" s="29">
        <f>LOG10(A58)*0.667765669600705</f>
        <v>1.16215445669821</v>
      </c>
      <c r="T58" s="29">
        <f>LOG10(A58)*0.704030083737626</f>
        <v>1.22526769001847</v>
      </c>
      <c r="U58" s="23"/>
      <c r="V58" s="23"/>
      <c r="W58" s="23"/>
      <c r="X58" s="23"/>
      <c r="Y58" s="23"/>
      <c r="Z58" s="23"/>
      <c r="AA58" s="23"/>
      <c r="AB58" s="23"/>
      <c r="AC58" s="23"/>
      <c r="AD58" s="23"/>
    </row>
    <row r="59" ht="14.25" customHeight="1">
      <c r="A59" s="28">
        <v>56</v>
      </c>
      <c r="B59" s="42">
        <f>LOG10(A59)*0.867661657088043</f>
        <v>1.51683572041368</v>
      </c>
      <c r="C59" s="42">
        <v>0</v>
      </c>
      <c r="D59" s="28">
        <f>LOG10(A59)*0.617322302900393</f>
        <v>1.07919545873436</v>
      </c>
      <c r="E59" s="28">
        <v>0</v>
      </c>
      <c r="F59" s="29">
        <f>LOG10(A59)*1.13</f>
        <v>1.97545247051701</v>
      </c>
      <c r="G59" s="42">
        <f>LOG10(A59)*0.801235970082698</f>
        <v>1.40071112970527</v>
      </c>
      <c r="H59" s="42">
        <v>0</v>
      </c>
      <c r="I59" s="29">
        <f>LOG10(A59)*1.359398995</f>
        <v>2.37648504698326</v>
      </c>
      <c r="J59" s="29">
        <v>2.05412093173229</v>
      </c>
      <c r="K59" s="29">
        <f>LOG10(A59)*1.07</f>
        <v>1.87056118889663</v>
      </c>
      <c r="L59" s="42">
        <f>LOG10(A59)*0.9522041973</f>
        <v>1.66463197698491</v>
      </c>
      <c r="M59" s="42">
        <f>LOG10(A59)*1.733970991</f>
        <v>3.03130732564228</v>
      </c>
      <c r="N59" s="29">
        <f>LOG10(A59)*1.66</f>
        <v>2.90199212483029</v>
      </c>
      <c r="O59" s="29">
        <f>LOG10(A59)*2.32</f>
        <v>4.05579622265438</v>
      </c>
      <c r="P59" s="29">
        <f>LOG10(A59)*0.227193479496986</f>
        <v>0.39717692067051</v>
      </c>
      <c r="Q59" s="29">
        <f>LOG10(A59)*0.441884531155838</f>
        <v>0.772497246685884</v>
      </c>
      <c r="R59" s="29">
        <f>LOG10(A59)*0.374583955317376</f>
        <v>0.654843185794462</v>
      </c>
      <c r="S59" s="29">
        <f>LOG10(A59)*0.667765669600705</f>
        <v>1.16737994844173</v>
      </c>
      <c r="T59" s="29">
        <f>LOG10(A59)*0.704030083737626</f>
        <v>1.23077696304229</v>
      </c>
      <c r="U59" s="23"/>
      <c r="V59" s="23"/>
      <c r="W59" s="23"/>
      <c r="X59" s="23"/>
      <c r="Y59" s="23"/>
      <c r="Z59" s="23"/>
      <c r="AA59" s="23"/>
      <c r="AB59" s="23"/>
      <c r="AC59" s="23"/>
      <c r="AD59" s="23"/>
    </row>
    <row r="60" ht="14.25" customHeight="1">
      <c r="A60" s="28">
        <v>57</v>
      </c>
      <c r="B60" s="42">
        <f>LOG10(A60)*0.867661657088043</f>
        <v>1.52350528691202</v>
      </c>
      <c r="C60" s="42">
        <v>0</v>
      </c>
      <c r="D60" s="28">
        <f>LOG10(A60)*0.617322302900393</f>
        <v>1.08394070950864</v>
      </c>
      <c r="E60" s="28">
        <v>0</v>
      </c>
      <c r="F60" s="29">
        <f>LOG10(A60)*1.13</f>
        <v>1.98413858690992</v>
      </c>
      <c r="G60" s="42">
        <f>LOG10(A60)*0.801235970082698</f>
        <v>1.40687009332857</v>
      </c>
      <c r="H60" s="42">
        <v>0</v>
      </c>
      <c r="I60" s="29">
        <f>LOG10(A60)*1.359398995</f>
        <v>2.38693451414696</v>
      </c>
      <c r="J60" s="29">
        <v>2.06315295541518</v>
      </c>
      <c r="K60" s="29">
        <f>LOG10(A60)*1.07</f>
        <v>1.87878609556957</v>
      </c>
      <c r="L60" s="42">
        <f>LOG10(A60)*0.9522041973</f>
        <v>1.67195140750488</v>
      </c>
      <c r="M60" s="42">
        <f>LOG10(A60)*1.733970991</f>
        <v>3.04463606356241</v>
      </c>
      <c r="N60" s="29">
        <f>LOG10(A60)*1.66</f>
        <v>2.91475226041634</v>
      </c>
      <c r="O60" s="29">
        <f>LOG10(A60)*2.32</f>
        <v>4.07362966516018</v>
      </c>
      <c r="P60" s="29">
        <f>LOG10(A60)*0.227193479496986</f>
        <v>0.398923318021501</v>
      </c>
      <c r="Q60" s="29">
        <f>LOG10(A60)*0.441884531155838</f>
        <v>0.7758939373671641</v>
      </c>
      <c r="R60" s="29">
        <f>LOG10(A60)*0.374583955317376</f>
        <v>0.657722548480129</v>
      </c>
      <c r="S60" s="29">
        <f>LOG10(A60)*0.667765669600705</f>
        <v>1.17251294873318</v>
      </c>
      <c r="T60" s="29">
        <f>LOG10(A60)*0.704030083737626</f>
        <v>1.2361887216719</v>
      </c>
      <c r="U60" s="23"/>
      <c r="V60" s="23"/>
      <c r="W60" s="23"/>
      <c r="X60" s="23"/>
      <c r="Y60" s="23"/>
      <c r="Z60" s="23"/>
      <c r="AA60" s="23"/>
      <c r="AB60" s="23"/>
      <c r="AC60" s="23"/>
      <c r="AD60" s="23"/>
    </row>
    <row r="61" ht="14.25" customHeight="1">
      <c r="A61" s="28">
        <v>58</v>
      </c>
      <c r="B61" s="42">
        <f>LOG10(A61)*0.867661657088043</f>
        <v>1.53005885505026</v>
      </c>
      <c r="C61" s="42">
        <v>0</v>
      </c>
      <c r="D61" s="28">
        <f>LOG10(A61)*0.617322302900393</f>
        <v>1.08860342998529</v>
      </c>
      <c r="E61" s="28">
        <v>0</v>
      </c>
      <c r="F61" s="29">
        <f>LOG10(A61)*1.13</f>
        <v>1.99267363272612</v>
      </c>
      <c r="G61" s="42">
        <f>LOG10(A61)*0.801235970082698</f>
        <v>1.41292193909339</v>
      </c>
      <c r="H61" s="42">
        <v>0</v>
      </c>
      <c r="I61" s="29">
        <f>LOG10(A61)*1.359398995</f>
        <v>2.39720224220432</v>
      </c>
      <c r="J61" s="29">
        <v>2.07202789243645</v>
      </c>
      <c r="K61" s="29">
        <f>LOG10(A61)*1.07</f>
        <v>1.88686795311234</v>
      </c>
      <c r="L61" s="42">
        <f>LOG10(A61)*0.9522041973</f>
        <v>1.67914353710695</v>
      </c>
      <c r="M61" s="42">
        <f>LOG10(A61)*1.733970991</f>
        <v>3.05773298555547</v>
      </c>
      <c r="N61" s="29">
        <f>LOG10(A61)*1.66</f>
        <v>2.92729046931448</v>
      </c>
      <c r="O61" s="29">
        <f>LOG10(A61)*2.32</f>
        <v>4.09115294506601</v>
      </c>
      <c r="P61" s="29">
        <f>LOG10(A61)*0.227193479496986</f>
        <v>0.400639341699952</v>
      </c>
      <c r="Q61" s="29">
        <f>LOG10(A61)*0.441884531155838</f>
        <v>0.779231552162639</v>
      </c>
      <c r="R61" s="29">
        <f>LOG10(A61)*0.374583955317376</f>
        <v>0.660551832746189</v>
      </c>
      <c r="S61" s="29">
        <f>LOG10(A61)*0.667765669600705</f>
        <v>1.17755667491418</v>
      </c>
      <c r="T61" s="29">
        <f>LOG10(A61)*0.704030083737626</f>
        <v>1.24150635797339</v>
      </c>
      <c r="U61" s="23"/>
      <c r="V61" s="23"/>
      <c r="W61" s="23"/>
      <c r="X61" s="23"/>
      <c r="Y61" s="23"/>
      <c r="Z61" s="23"/>
      <c r="AA61" s="23"/>
      <c r="AB61" s="23"/>
      <c r="AC61" s="23"/>
      <c r="AD61" s="23"/>
    </row>
    <row r="62" ht="14.25" customHeight="1">
      <c r="A62" s="28">
        <v>59</v>
      </c>
      <c r="B62" s="42">
        <f>LOG10(A62)*0.867661657088043</f>
        <v>1.53650039087912</v>
      </c>
      <c r="C62" s="42">
        <v>0</v>
      </c>
      <c r="D62" s="28">
        <f>LOG10(A62)*0.617322302900393</f>
        <v>1.09318644192272</v>
      </c>
      <c r="E62" s="28">
        <v>0</v>
      </c>
      <c r="F62" s="29">
        <f>LOG10(A62)*1.13</f>
        <v>2.00106277315562</v>
      </c>
      <c r="G62" s="42">
        <f>LOG10(A62)*0.801235970082698</f>
        <v>1.41887032942099</v>
      </c>
      <c r="H62" s="42">
        <v>0</v>
      </c>
      <c r="I62" s="29">
        <f>LOG10(A62)*1.359398995</f>
        <v>2.40729444492006</v>
      </c>
      <c r="J62" s="29">
        <v>2.08075111367952</v>
      </c>
      <c r="K62" s="29">
        <f>LOG10(A62)*1.07</f>
        <v>1.89481165245709</v>
      </c>
      <c r="L62" s="42">
        <f>LOG10(A62)*0.9522041973</f>
        <v>1.6862127182828</v>
      </c>
      <c r="M62" s="42">
        <f>LOG10(A62)*1.733970991</f>
        <v>3.07060601754147</v>
      </c>
      <c r="N62" s="29">
        <f>LOG10(A62)*1.66</f>
        <v>2.93961433932596</v>
      </c>
      <c r="O62" s="29">
        <f>LOG10(A62)*2.32</f>
        <v>4.10837666700977</v>
      </c>
      <c r="P62" s="29">
        <f>LOG10(A62)*0.227193479496986</f>
        <v>0.402326030199216</v>
      </c>
      <c r="Q62" s="29">
        <f>LOG10(A62)*0.441884531155838</f>
        <v>0.782512110910861</v>
      </c>
      <c r="R62" s="29">
        <f>LOG10(A62)*0.374583955317376</f>
        <v>0.663332750802646</v>
      </c>
      <c r="S62" s="29">
        <f>LOG10(A62)*0.667765669600705</f>
        <v>1.18251417931797</v>
      </c>
      <c r="T62" s="29">
        <f>LOG10(A62)*0.704030083737626</f>
        <v>1.24673309004336</v>
      </c>
      <c r="U62" s="23"/>
      <c r="V62" s="23"/>
      <c r="W62" s="23"/>
      <c r="X62" s="23"/>
      <c r="Y62" s="23"/>
      <c r="Z62" s="23"/>
      <c r="AA62" s="23"/>
      <c r="AB62" s="23"/>
      <c r="AC62" s="23"/>
      <c r="AD62" s="23"/>
    </row>
    <row r="63" ht="14.25" customHeight="1">
      <c r="A63" s="28">
        <v>60</v>
      </c>
      <c r="B63" s="42">
        <f>LOG10(A63)*0.867661657088043</f>
        <v>1.54283366046105</v>
      </c>
      <c r="C63" s="42">
        <v>0</v>
      </c>
      <c r="D63" s="28">
        <f>LOG10(A63)*0.617322302900393</f>
        <v>1.09769242479204</v>
      </c>
      <c r="E63" s="28">
        <v>0</v>
      </c>
      <c r="F63" s="29">
        <f>LOG10(A63)*1.13</f>
        <v>2.00931091293352</v>
      </c>
      <c r="G63" s="42">
        <f>LOG10(A63)*0.801235970082698</f>
        <v>1.4247187420549</v>
      </c>
      <c r="H63" s="42">
        <v>0</v>
      </c>
      <c r="I63" s="29">
        <f>LOG10(A63)*1.359398995</f>
        <v>2.41721702272952</v>
      </c>
      <c r="J63" s="29">
        <v>2.08932771920078</v>
      </c>
      <c r="K63" s="29">
        <f>LOG10(A63)*1.07</f>
        <v>1.9026218379105</v>
      </c>
      <c r="L63" s="42">
        <f>LOG10(A63)*0.9522041973</f>
        <v>1.69316308404955</v>
      </c>
      <c r="M63" s="42">
        <f>LOG10(A63)*1.733970991</f>
        <v>3.08326268577562</v>
      </c>
      <c r="N63" s="29">
        <f>LOG10(A63)*1.66</f>
        <v>2.95173107563685</v>
      </c>
      <c r="O63" s="29">
        <f>LOG10(A63)*2.32</f>
        <v>4.12531090089005</v>
      </c>
      <c r="P63" s="29">
        <f>LOG10(A63)*0.227193479496986</f>
        <v>0.403984369646576</v>
      </c>
      <c r="Q63" s="29">
        <f>LOG10(A63)*0.441884531155838</f>
        <v>0.785737531599943</v>
      </c>
      <c r="R63" s="29">
        <f>LOG10(A63)*0.374583955317376</f>
        <v>0.6660669285212431</v>
      </c>
      <c r="S63" s="29">
        <f>LOG10(A63)*0.667765669600705</f>
        <v>1.18738836036376</v>
      </c>
      <c r="T63" s="29">
        <f>LOG10(A63)*0.704030083737626</f>
        <v>1.25187197370576</v>
      </c>
      <c r="U63" s="23"/>
      <c r="V63" s="23"/>
      <c r="W63" s="23"/>
      <c r="X63" s="23"/>
      <c r="Y63" s="23"/>
      <c r="Z63" s="23"/>
      <c r="AA63" s="23"/>
      <c r="AB63" s="23"/>
      <c r="AC63" s="23"/>
      <c r="AD63" s="23"/>
    </row>
    <row r="64" ht="14.25" customHeight="1">
      <c r="A64" s="28">
        <v>61</v>
      </c>
      <c r="B64" s="42">
        <f>LOG10(A64)*0.867661657088043</f>
        <v>1.54906224309416</v>
      </c>
      <c r="C64" s="42">
        <v>0</v>
      </c>
      <c r="D64" s="28">
        <f>LOG10(A64)*0.617322302900393</f>
        <v>1.10212392518563</v>
      </c>
      <c r="E64" s="28">
        <v>0</v>
      </c>
      <c r="F64" s="29">
        <f>LOG10(A64)*1.13</f>
        <v>2.01742271356217</v>
      </c>
      <c r="G64" s="42">
        <f>LOG10(A64)*0.801235970082698</f>
        <v>1.43047048227244</v>
      </c>
      <c r="H64" s="42">
        <v>0</v>
      </c>
      <c r="I64" s="29">
        <f>LOG10(A64)*1.359398995</f>
        <v>2.42697558345715</v>
      </c>
      <c r="J64" s="29">
        <v>2.09776255613765</v>
      </c>
      <c r="K64" s="29">
        <f>LOG10(A64)*1.07</f>
        <v>1.91030292346152</v>
      </c>
      <c r="L64" s="42">
        <f>LOG10(A64)*0.9522041973</f>
        <v>1.69999856246217</v>
      </c>
      <c r="M64" s="42">
        <f>LOG10(A64)*1.733970991</f>
        <v>3.09571014327549</v>
      </c>
      <c r="N64" s="29">
        <f>LOG10(A64)*1.66</f>
        <v>2.96364752611787</v>
      </c>
      <c r="O64" s="29">
        <f>LOG10(A64)*2.32</f>
        <v>4.14196521722498</v>
      </c>
      <c r="P64" s="29">
        <f>LOG10(A64)*0.227193479496986</f>
        <v>0.405615297265876</v>
      </c>
      <c r="Q64" s="29">
        <f>LOG10(A64)*0.441884531155838</f>
        <v>0.788909637102262</v>
      </c>
      <c r="R64" s="29">
        <f>LOG10(A64)*0.374583955317376</f>
        <v>0.668755911144451</v>
      </c>
      <c r="S64" s="29">
        <f>LOG10(A64)*0.667765669600705</f>
        <v>1.19218197273408</v>
      </c>
      <c r="T64" s="29">
        <f>LOG10(A64)*0.704030083737626</f>
        <v>1.25692591324191</v>
      </c>
      <c r="U64" s="23"/>
      <c r="V64" s="23"/>
      <c r="W64" s="23"/>
      <c r="X64" s="23"/>
      <c r="Y64" s="23"/>
      <c r="Z64" s="23"/>
      <c r="AA64" s="23"/>
      <c r="AB64" s="23"/>
      <c r="AC64" s="23"/>
      <c r="AD64" s="23"/>
    </row>
    <row r="65" ht="14.25" customHeight="1">
      <c r="A65" s="28">
        <v>62</v>
      </c>
      <c r="B65" s="42">
        <f>LOG10(A65)*0.867661657088043</f>
        <v>1.55518954346089</v>
      </c>
      <c r="C65" s="42">
        <v>0</v>
      </c>
      <c r="D65" s="28">
        <f>LOG10(A65)*0.617322302900393</f>
        <v>1.10648336546059</v>
      </c>
      <c r="E65" s="28">
        <v>0</v>
      </c>
      <c r="F65" s="29">
        <f>LOG10(A65)*1.13</f>
        <v>2.02540260913303</v>
      </c>
      <c r="G65" s="42">
        <f>LOG10(A65)*0.801235970082698</f>
        <v>1.4361286941033</v>
      </c>
      <c r="H65" s="42">
        <v>0</v>
      </c>
      <c r="I65" s="29">
        <f>LOG10(A65)*1.359398995</f>
        <v>2.43657546135028</v>
      </c>
      <c r="J65" s="29">
        <v>2.10606023516045</v>
      </c>
      <c r="K65" s="29">
        <f>LOG10(A65)*1.07</f>
        <v>1.91785910776313</v>
      </c>
      <c r="L65" s="42">
        <f>LOG10(A65)*0.9522041973</f>
        <v>1.70672288994588</v>
      </c>
      <c r="M65" s="42">
        <f>LOG10(A65)*1.733970991</f>
        <v>3.10795519409945</v>
      </c>
      <c r="N65" s="29">
        <f>LOG10(A65)*1.66</f>
        <v>2.9753702045671</v>
      </c>
      <c r="O65" s="29">
        <f>LOG10(A65)*2.32</f>
        <v>4.15834871963595</v>
      </c>
      <c r="P65" s="29">
        <f>LOG10(A65)*0.227193479496986</f>
        <v>0.40721970455859</v>
      </c>
      <c r="Q65" s="29">
        <f>LOG10(A65)*0.441884531155838</f>
        <v>0.792030161361556</v>
      </c>
      <c r="R65" s="29">
        <f>LOG10(A65)*0.374583955317376</f>
        <v>0.67140116853025</v>
      </c>
      <c r="S65" s="29">
        <f>LOG10(A65)*0.667765669600705</f>
        <v>1.19689763672454</v>
      </c>
      <c r="T65" s="29">
        <f>LOG10(A65)*0.704030083737626</f>
        <v>1.26189767124808</v>
      </c>
      <c r="U65" s="23"/>
      <c r="V65" s="23"/>
      <c r="W65" s="23"/>
      <c r="X65" s="23"/>
      <c r="Y65" s="23"/>
      <c r="Z65" s="23"/>
      <c r="AA65" s="23"/>
      <c r="AB65" s="23"/>
      <c r="AC65" s="23"/>
      <c r="AD65" s="23"/>
    </row>
    <row r="66" ht="14.25" customHeight="1">
      <c r="A66" s="28">
        <v>63</v>
      </c>
      <c r="B66" s="42">
        <f>LOG10(A66)*0.867661657088043</f>
        <v>1.5612188028046</v>
      </c>
      <c r="C66" s="42">
        <v>0</v>
      </c>
      <c r="D66" s="28">
        <f>LOG10(A66)*0.617322302900393</f>
        <v>1.11077305169074</v>
      </c>
      <c r="E66" s="28">
        <v>0</v>
      </c>
      <c r="F66" s="29">
        <f>LOG10(A66)*1.13</f>
        <v>2.03325482088255</v>
      </c>
      <c r="G66" s="42">
        <f>LOG10(A66)*0.801235970082698</f>
        <v>1.44169637065058</v>
      </c>
      <c r="H66" s="42">
        <v>0</v>
      </c>
      <c r="I66" s="29">
        <f>LOG10(A66)*1.359398995</f>
        <v>2.44602173458995</v>
      </c>
      <c r="J66" s="29">
        <v>2.11422514560796</v>
      </c>
      <c r="K66" s="29">
        <f>LOG10(A66)*1.07</f>
        <v>1.92529438791533</v>
      </c>
      <c r="L66" s="42">
        <f>LOG10(A66)*0.9522041973</f>
        <v>1.71333962356179</v>
      </c>
      <c r="M66" s="42">
        <f>LOG10(A66)*1.733970991</f>
        <v>3.12000431568251</v>
      </c>
      <c r="N66" s="29">
        <f>LOG10(A66)*1.66</f>
        <v>2.98690531209295</v>
      </c>
      <c r="O66" s="29">
        <f>LOG10(A66)*2.32</f>
        <v>4.17447007473231</v>
      </c>
      <c r="P66" s="29">
        <f>LOG10(A66)*0.227193479496986</f>
        <v>0.408798440230378</v>
      </c>
      <c r="Q66" s="29">
        <f>LOG10(A66)*0.441884531155838</f>
        <v>0.795100755084984</v>
      </c>
      <c r="R66" s="29">
        <f>LOG10(A66)*0.374583955317376</f>
        <v>0.674004099977263</v>
      </c>
      <c r="S66" s="29">
        <f>LOG10(A66)*0.667765669600705</f>
        <v>1.20153784684557</v>
      </c>
      <c r="T66" s="29">
        <f>LOG10(A66)*0.704030083737626</f>
        <v>1.26678987770431</v>
      </c>
      <c r="U66" s="23"/>
      <c r="V66" s="23"/>
      <c r="W66" s="23"/>
      <c r="X66" s="23"/>
      <c r="Y66" s="23"/>
      <c r="Z66" s="23"/>
      <c r="AA66" s="23"/>
      <c r="AB66" s="23"/>
      <c r="AC66" s="23"/>
      <c r="AD66" s="23"/>
    </row>
    <row r="67" ht="14.25" customHeight="1">
      <c r="A67" s="28">
        <v>64</v>
      </c>
      <c r="B67" s="42">
        <f>LOG10(A67)*0.867661657088043</f>
        <v>1.5671531092261</v>
      </c>
      <c r="C67" s="42">
        <v>0</v>
      </c>
      <c r="D67" s="28">
        <f>LOG10(A67)*0.617322302900393</f>
        <v>1.11499518099231</v>
      </c>
      <c r="E67" s="28">
        <v>0</v>
      </c>
      <c r="F67" s="29">
        <f>LOG10(A67)*1.13</f>
        <v>2.04098337060179</v>
      </c>
      <c r="G67" s="42">
        <f>LOG10(A67)*0.801235970082698</f>
        <v>1.44717636359892</v>
      </c>
      <c r="H67" s="42">
        <v>0</v>
      </c>
      <c r="I67" s="29">
        <f>LOG10(A67)*1.359398995</f>
        <v>2.45531924142282</v>
      </c>
      <c r="J67" s="29">
        <v>2.12226146943107</v>
      </c>
      <c r="K67" s="29">
        <f>LOG10(A67)*1.07</f>
        <v>1.93261257216276</v>
      </c>
      <c r="L67" s="42">
        <f>LOG10(A67)*0.9522041973</f>
        <v>1.71985215230666</v>
      </c>
      <c r="M67" s="42">
        <f>LOG10(A67)*1.733970991</f>
        <v>3.1318636794132</v>
      </c>
      <c r="N67" s="29">
        <f>LOG10(A67)*1.66</f>
        <v>2.99825875681325</v>
      </c>
      <c r="O67" s="29">
        <f>LOG10(A67)*2.32</f>
        <v>4.19033753964262</v>
      </c>
      <c r="P67" s="29">
        <f>LOG10(A67)*0.227193479496986</f>
        <v>0.410352312887175</v>
      </c>
      <c r="Q67" s="29">
        <f>LOG10(A67)*0.441884531155838</f>
        <v>0.798122990986934</v>
      </c>
      <c r="R67" s="29">
        <f>LOG10(A67)*0.374583955317376</f>
        <v>0.67656603866992</v>
      </c>
      <c r="S67" s="29">
        <f>LOG10(A67)*0.667765669600705</f>
        <v>1.20610497974673</v>
      </c>
      <c r="T67" s="29">
        <f>LOG10(A67)*0.704030083737626</f>
        <v>1.2716050383291</v>
      </c>
      <c r="U67" s="23"/>
      <c r="V67" s="23"/>
      <c r="W67" s="23"/>
      <c r="X67" s="23"/>
      <c r="Y67" s="23"/>
      <c r="Z67" s="23"/>
      <c r="AA67" s="23"/>
      <c r="AB67" s="23"/>
      <c r="AC67" s="23"/>
      <c r="AD67" s="23"/>
    </row>
    <row r="68" ht="14.25" customHeight="1">
      <c r="A68" s="28">
        <v>65</v>
      </c>
      <c r="B68" s="42">
        <f>LOG10(A68)*0.867661657088043</f>
        <v>1.57299540718179</v>
      </c>
      <c r="C68" s="42">
        <v>0</v>
      </c>
      <c r="D68" s="28">
        <f>LOG10(A68)*0.617322302900393</f>
        <v>1.11915184828165</v>
      </c>
      <c r="E68" s="28">
        <v>0</v>
      </c>
      <c r="F68" s="29">
        <f>LOG10(A68)*1.13</f>
        <v>2.04859209300643</v>
      </c>
      <c r="G68" s="42">
        <f>LOG10(A68)*0.801235970082698</f>
        <v>1.45257139198562</v>
      </c>
      <c r="H68" s="42">
        <v>0</v>
      </c>
      <c r="I68" s="29">
        <f>LOG10(A68)*1.359398995</f>
        <v>2.46447259504237</v>
      </c>
      <c r="J68" s="29">
        <v>2.13017319405536</v>
      </c>
      <c r="K68" s="29">
        <f>LOG10(A68)*1.07</f>
        <v>1.93981729160786</v>
      </c>
      <c r="L68" s="42">
        <f>LOG10(A68)*0.9522041973</f>
        <v>1.72626370753656</v>
      </c>
      <c r="M68" s="42">
        <f>LOG10(A68)*1.733970991</f>
        <v>3.14353916961515</v>
      </c>
      <c r="N68" s="29">
        <f>LOG10(A68)*1.66</f>
        <v>3.00943617202714</v>
      </c>
      <c r="O68" s="29">
        <f>LOG10(A68)*2.32</f>
        <v>4.20595898741142</v>
      </c>
      <c r="P68" s="29">
        <f>LOG10(A68)*0.227193479496986</f>
        <v>0.411882093522251</v>
      </c>
      <c r="Q68" s="29">
        <f>LOG10(A68)*0.441884531155838</f>
        <v>0.801098368626285</v>
      </c>
      <c r="R68" s="29">
        <f>LOG10(A68)*0.374583955317376</f>
        <v>0.679088255778981</v>
      </c>
      <c r="S68" s="29">
        <f>LOG10(A68)*0.667765669600705</f>
        <v>1.21060130152668</v>
      </c>
      <c r="T68" s="29">
        <f>LOG10(A68)*0.704030083737626</f>
        <v>1.27634554228633</v>
      </c>
      <c r="U68" s="23"/>
      <c r="V68" s="23"/>
      <c r="W68" s="23"/>
      <c r="X68" s="23"/>
      <c r="Y68" s="23"/>
      <c r="Z68" s="23"/>
      <c r="AA68" s="23"/>
      <c r="AB68" s="23"/>
      <c r="AC68" s="23"/>
      <c r="AD68" s="23"/>
    </row>
    <row r="69" ht="14.25" customHeight="1">
      <c r="A69" s="28">
        <v>66</v>
      </c>
      <c r="B69" s="42">
        <f>LOG10(A69)*0.867661657088043</f>
        <v>1.57874850625676</v>
      </c>
      <c r="C69" s="42">
        <v>0</v>
      </c>
      <c r="D69" s="28">
        <f>LOG10(A69)*0.617322302900393</f>
        <v>1.12324505251715</v>
      </c>
      <c r="E69" s="28">
        <v>0</v>
      </c>
      <c r="F69" s="29">
        <f>LOG10(A69)*1.13</f>
        <v>2.05608464716231</v>
      </c>
      <c r="G69" s="42">
        <f>LOG10(A69)*0.801235970082698</f>
        <v>1.45788405030198</v>
      </c>
      <c r="H69" s="42">
        <v>0</v>
      </c>
      <c r="I69" s="29">
        <f>LOG10(A69)*1.359398995</f>
        <v>2.47348619733396</v>
      </c>
      <c r="J69" s="29">
        <v>2.1379641242617</v>
      </c>
      <c r="K69" s="29">
        <f>LOG10(A69)*1.07</f>
        <v>1.9469120110298</v>
      </c>
      <c r="L69" s="42">
        <f>LOG10(A69)*0.9522041973</f>
        <v>1.73257737259473</v>
      </c>
      <c r="M69" s="42">
        <f>LOG10(A69)*1.733970991</f>
        <v>3.15503640107957</v>
      </c>
      <c r="N69" s="29">
        <f>LOG10(A69)*1.66</f>
        <v>3.0204429329995</v>
      </c>
      <c r="O69" s="29">
        <f>LOG10(A69)*2.32</f>
        <v>4.22134193045714</v>
      </c>
      <c r="P69" s="29">
        <f>LOG10(A69)*0.227193479496986</f>
        <v>0.413388517813397</v>
      </c>
      <c r="Q69" s="29">
        <f>LOG10(A69)*0.441884531155838</f>
        <v>0.804028318874367</v>
      </c>
      <c r="R69" s="29">
        <f>LOG10(A69)*0.374583955317376</f>
        <v>0.681571964249018</v>
      </c>
      <c r="S69" s="29">
        <f>LOG10(A69)*0.667765669600705</f>
        <v>1.21502897448502</v>
      </c>
      <c r="T69" s="29">
        <f>LOG10(A69)*0.704030083737626</f>
        <v>1.28101366930383</v>
      </c>
      <c r="U69" s="23"/>
      <c r="V69" s="23"/>
      <c r="W69" s="23"/>
      <c r="X69" s="23"/>
      <c r="Y69" s="23"/>
      <c r="Z69" s="23"/>
      <c r="AA69" s="23"/>
      <c r="AB69" s="23"/>
      <c r="AC69" s="23"/>
      <c r="AD69" s="23"/>
    </row>
    <row r="70" ht="14.25" customHeight="1">
      <c r="A70" s="28">
        <v>67</v>
      </c>
      <c r="B70" s="42">
        <f>LOG10(A70)*0.867661657088043</f>
        <v>1.58441508927812</v>
      </c>
      <c r="C70" s="42">
        <v>0</v>
      </c>
      <c r="D70" s="28">
        <f>LOG10(A70)*0.617322302900393</f>
        <v>1.12727670247166</v>
      </c>
      <c r="E70" s="28">
        <v>0</v>
      </c>
      <c r="F70" s="29">
        <f>LOG10(A70)*1.13</f>
        <v>2.06346452705193</v>
      </c>
      <c r="G70" s="42">
        <f>LOG10(A70)*0.801235970082698</f>
        <v>1.46311681598557</v>
      </c>
      <c r="H70" s="42">
        <v>0</v>
      </c>
      <c r="I70" s="29">
        <f>LOG10(A70)*1.359398995</f>
        <v>2.48236425158633</v>
      </c>
      <c r="J70" s="29">
        <v>2.14563789317347</v>
      </c>
      <c r="K70" s="29">
        <f>LOG10(A70)*1.07</f>
        <v>1.95390003888988</v>
      </c>
      <c r="L70" s="42">
        <f>LOG10(A70)*0.9522041973</f>
        <v>1.7387960917155</v>
      </c>
      <c r="M70" s="42">
        <f>LOG10(A70)*1.733970991</f>
        <v>3.16636073527928</v>
      </c>
      <c r="N70" s="29">
        <f>LOG10(A70)*1.66</f>
        <v>3.03128417248337</v>
      </c>
      <c r="O70" s="29">
        <f>LOG10(A70)*2.32</f>
        <v>4.23649354226592</v>
      </c>
      <c r="P70" s="29">
        <f>LOG10(A70)*0.227193479496986</f>
        <v>0.414872288247373</v>
      </c>
      <c r="Q70" s="29">
        <f>LOG10(A70)*0.441884531155838</f>
        <v>0.806914208046944</v>
      </c>
      <c r="R70" s="29">
        <f>LOG10(A70)*0.374583955317376</f>
        <v>0.684018322301073</v>
      </c>
      <c r="S70" s="29">
        <f>LOG10(A70)*0.667765669600705</f>
        <v>1.21939006336649</v>
      </c>
      <c r="T70" s="29">
        <f>LOG10(A70)*0.704030083737626</f>
        <v>1.28561159625663</v>
      </c>
      <c r="U70" s="23"/>
      <c r="V70" s="23"/>
      <c r="W70" s="23"/>
      <c r="X70" s="23"/>
      <c r="Y70" s="23"/>
      <c r="Z70" s="23"/>
      <c r="AA70" s="23"/>
      <c r="AB70" s="23"/>
      <c r="AC70" s="23"/>
      <c r="AD70" s="23"/>
    </row>
    <row r="71" ht="14.25" customHeight="1">
      <c r="A71" s="28">
        <v>68</v>
      </c>
      <c r="B71" s="42">
        <f>LOG10(A71)*0.867661657088043</f>
        <v>1.5899977198273</v>
      </c>
      <c r="C71" s="42">
        <v>0</v>
      </c>
      <c r="D71" s="28">
        <f>LOG10(A71)*0.617322302900393</f>
        <v>1.13124862207731</v>
      </c>
      <c r="E71" s="28">
        <v>0</v>
      </c>
      <c r="F71" s="29">
        <f>LOG10(A71)*1.13</f>
        <v>2.07073507135805</v>
      </c>
      <c r="G71" s="42">
        <f>LOG10(A71)*0.801235970082698</f>
        <v>1.46827205635737</v>
      </c>
      <c r="H71" s="42">
        <v>0</v>
      </c>
      <c r="I71" s="29">
        <f>LOG10(A71)*1.359398995</f>
        <v>2.4911107742614</v>
      </c>
      <c r="J71" s="29">
        <v>2.15319797242983</v>
      </c>
      <c r="K71" s="29">
        <f>LOG10(A71)*1.07</f>
        <v>1.96078453659567</v>
      </c>
      <c r="L71" s="42">
        <f>LOG10(A71)*0.9522041973</f>
        <v>1.74492267826854</v>
      </c>
      <c r="M71" s="42">
        <f>LOG10(A71)*1.733970991</f>
        <v>3.17751729538157</v>
      </c>
      <c r="N71" s="29">
        <f>LOG10(A71)*1.66</f>
        <v>3.04196479509235</v>
      </c>
      <c r="O71" s="29">
        <f>LOG10(A71)*2.32</f>
        <v>4.25142067747847</v>
      </c>
      <c r="P71" s="29">
        <f>LOG10(A71)*0.227193479496986</f>
        <v>0.416334076086968</v>
      </c>
      <c r="Q71" s="29">
        <f>LOG10(A71)*0.441884531155838</f>
        <v>0.80975734173009</v>
      </c>
      <c r="R71" s="29">
        <f>LOG10(A71)*0.374583955317376</f>
        <v>0.686428436675846</v>
      </c>
      <c r="S71" s="29">
        <f>LOG10(A71)*0.667765669600705</f>
        <v>1.22368654114254</v>
      </c>
      <c r="T71" s="29">
        <f>LOG10(A71)*0.704030083737626</f>
        <v>1.29014140326252</v>
      </c>
      <c r="U71" s="23"/>
      <c r="V71" s="23"/>
      <c r="W71" s="23"/>
      <c r="X71" s="23"/>
      <c r="Y71" s="23"/>
      <c r="Z71" s="23"/>
      <c r="AA71" s="23"/>
      <c r="AB71" s="23"/>
      <c r="AC71" s="23"/>
      <c r="AD71" s="23"/>
    </row>
    <row r="72" ht="14.25" customHeight="1">
      <c r="A72" s="28">
        <v>69</v>
      </c>
      <c r="B72" s="42">
        <f>LOG10(A72)*0.867661657088043</f>
        <v>1.59549884920393</v>
      </c>
      <c r="C72" s="42">
        <v>0</v>
      </c>
      <c r="D72" s="28">
        <f>LOG10(A72)*0.617322302900393</f>
        <v>1.13516255538022</v>
      </c>
      <c r="E72" s="28">
        <v>0</v>
      </c>
      <c r="F72" s="29">
        <f>LOG10(A72)*1.13</f>
        <v>2.0778994725331</v>
      </c>
      <c r="G72" s="42">
        <f>LOG10(A72)*0.801235970082698</f>
        <v>1.47335203505255</v>
      </c>
      <c r="H72" s="42">
        <v>0</v>
      </c>
      <c r="I72" s="29">
        <f>LOG10(A72)*1.359398995</f>
        <v>2.49972960590489</v>
      </c>
      <c r="J72" s="29">
        <v>2.16064768161627</v>
      </c>
      <c r="K72" s="29">
        <f>LOG10(A72)*1.07</f>
        <v>1.96756852708886</v>
      </c>
      <c r="L72" s="42">
        <f>LOG10(A72)*0.9522041973</f>
        <v>1.7509598224013</v>
      </c>
      <c r="M72" s="42">
        <f>LOG10(A72)*1.733970991</f>
        <v>3.18851098016513</v>
      </c>
      <c r="N72" s="29">
        <f>LOG10(A72)*1.66</f>
        <v>3.05248949062384</v>
      </c>
      <c r="O72" s="29">
        <f>LOG10(A72)*2.32</f>
        <v>4.26612989051043</v>
      </c>
      <c r="P72" s="29">
        <f>LOG10(A72)*0.227193479496986</f>
        <v>0.417774523194466</v>
      </c>
      <c r="Q72" s="29">
        <f>LOG10(A72)*0.441884531155838</f>
        <v>0.812558968326771</v>
      </c>
      <c r="R72" s="29">
        <f>LOG10(A72)*0.374583955317376</f>
        <v>0.688803365640121</v>
      </c>
      <c r="S72" s="29">
        <f>LOG10(A72)*0.667765669600705</f>
        <v>1.22792029437081</v>
      </c>
      <c r="T72" s="29">
        <f>LOG10(A72)*0.704030083737626</f>
        <v>1.29460507933261</v>
      </c>
      <c r="U72" s="23"/>
      <c r="V72" s="23"/>
      <c r="W72" s="23"/>
      <c r="X72" s="23"/>
      <c r="Y72" s="23"/>
      <c r="Z72" s="23"/>
      <c r="AA72" s="23"/>
      <c r="AB72" s="23"/>
      <c r="AC72" s="23"/>
      <c r="AD72" s="23"/>
    </row>
    <row r="73" ht="14.25" customHeight="1">
      <c r="A73" s="28">
        <v>70</v>
      </c>
      <c r="B73" s="42">
        <f>LOG10(A73)*0.867661657088043</f>
        <v>1.60092082288867</v>
      </c>
      <c r="C73" s="42">
        <v>0</v>
      </c>
      <c r="D73" s="28">
        <f>LOG10(A73)*0.617322302900393</f>
        <v>1.1390201711386</v>
      </c>
      <c r="E73" s="28">
        <v>0</v>
      </c>
      <c r="F73" s="29">
        <f>LOG10(A73)*1.13</f>
        <v>2.08496078521611</v>
      </c>
      <c r="G73" s="42">
        <f>LOG10(A73)*0.801235970082698</f>
        <v>1.47835891798851</v>
      </c>
      <c r="H73" s="42">
        <v>0</v>
      </c>
      <c r="I73" s="29">
        <f>LOG10(A73)*1.359398995</f>
        <v>2.50822442127185</v>
      </c>
      <c r="J73" s="29">
        <v>2.16799019701675</v>
      </c>
      <c r="K73" s="29">
        <f>LOG10(A73)*1.07</f>
        <v>1.97425490281526</v>
      </c>
      <c r="L73" s="42">
        <f>LOG10(A73)*0.9522041973</f>
        <v>1.75691009813158</v>
      </c>
      <c r="M73" s="42">
        <f>LOG10(A73)*1.733970991</f>
        <v>3.19934647693568</v>
      </c>
      <c r="N73" s="29">
        <f>LOG10(A73)*1.66</f>
        <v>3.06286274642367</v>
      </c>
      <c r="O73" s="29">
        <f>LOG10(A73)*2.32</f>
        <v>4.28062745283308</v>
      </c>
      <c r="P73" s="29">
        <f>LOG10(A73)*0.227193479496986</f>
        <v>0.419194243723908</v>
      </c>
      <c r="Q73" s="29">
        <f>LOG10(A73)*0.441884531155838</f>
        <v>0.815320282348256</v>
      </c>
      <c r="R73" s="29">
        <f>LOG10(A73)*0.374583955317376</f>
        <v>0.691144121776878</v>
      </c>
      <c r="S73" s="29">
        <f>LOG10(A73)*0.667765669600705</f>
        <v>1.23209312816907</v>
      </c>
      <c r="T73" s="29">
        <f>LOG10(A73)*0.704030083737626</f>
        <v>1.29900452761537</v>
      </c>
      <c r="U73" s="23"/>
      <c r="V73" s="23"/>
      <c r="W73" s="23"/>
      <c r="X73" s="23"/>
      <c r="Y73" s="23"/>
      <c r="Z73" s="23"/>
      <c r="AA73" s="23"/>
      <c r="AB73" s="23"/>
      <c r="AC73" s="23"/>
      <c r="AD73" s="23"/>
    </row>
    <row r="74" ht="14.25" customHeight="1">
      <c r="A74" s="28">
        <v>71</v>
      </c>
      <c r="B74" s="42">
        <f>LOG10(A74)*0.867661657088043</f>
        <v>1.60626588654767</v>
      </c>
      <c r="C74" s="42">
        <v>0</v>
      </c>
      <c r="D74" s="28">
        <f>LOG10(A74)*0.617322302900393</f>
        <v>1.14282306709484</v>
      </c>
      <c r="E74" s="28">
        <v>0</v>
      </c>
      <c r="F74" s="29">
        <f>LOG10(A74)*1.13</f>
        <v>2.09192193405255</v>
      </c>
      <c r="G74" s="42">
        <f>LOG10(A74)*0.801235970082698</f>
        <v>1.48329477890962</v>
      </c>
      <c r="H74" s="42">
        <v>0</v>
      </c>
      <c r="I74" s="29">
        <f>LOG10(A74)*1.359398995</f>
        <v>2.51659873873407</v>
      </c>
      <c r="J74" s="29">
        <v>2.17522855974491</v>
      </c>
      <c r="K74" s="29">
        <f>LOG10(A74)*1.07</f>
        <v>1.98084643312941</v>
      </c>
      <c r="L74" s="42">
        <f>LOG10(A74)*0.9522041973</f>
        <v>1.76277596993697</v>
      </c>
      <c r="M74" s="42">
        <f>LOG10(A74)*1.733970991</f>
        <v>3.21002827352544</v>
      </c>
      <c r="N74" s="29">
        <f>LOG10(A74)*1.66</f>
        <v>3.07308885887366</v>
      </c>
      <c r="O74" s="29">
        <f>LOG10(A74)*2.32</f>
        <v>4.29491936902825</v>
      </c>
      <c r="P74" s="29">
        <f>LOG10(A74)*0.227193479496986</f>
        <v>0.420593825693331</v>
      </c>
      <c r="Q74" s="29">
        <f>LOG10(A74)*0.441884531155838</f>
        <v>0.818042427472059</v>
      </c>
      <c r="R74" s="29">
        <f>LOG10(A74)*0.374583955317376</f>
        <v>0.693451674577505</v>
      </c>
      <c r="S74" s="29">
        <f>LOG10(A74)*0.667765669600705</f>
        <v>1.23620677083629</v>
      </c>
      <c r="T74" s="29">
        <f>LOG10(A74)*0.704030083737626</f>
        <v>1.30334157026867</v>
      </c>
      <c r="U74" s="23"/>
      <c r="V74" s="23"/>
      <c r="W74" s="23"/>
      <c r="X74" s="23"/>
      <c r="Y74" s="23"/>
      <c r="Z74" s="23"/>
      <c r="AA74" s="23"/>
      <c r="AB74" s="23"/>
      <c r="AC74" s="23"/>
      <c r="AD74" s="23"/>
    </row>
    <row r="75" ht="14.25" customHeight="1">
      <c r="A75" s="28">
        <v>72</v>
      </c>
      <c r="B75" s="42">
        <f>LOG10(A75)*0.867661657088043</f>
        <v>1.61153619161703</v>
      </c>
      <c r="C75" s="42">
        <v>0</v>
      </c>
      <c r="D75" s="28">
        <f>LOG10(A75)*0.617322302900393</f>
        <v>1.14657277394869</v>
      </c>
      <c r="E75" s="28">
        <v>0</v>
      </c>
      <c r="F75" s="29">
        <f>LOG10(A75)*1.13</f>
        <v>2.09878572096733</v>
      </c>
      <c r="G75" s="42">
        <f>LOG10(A75)*0.801235970082698</f>
        <v>1.48816160454423</v>
      </c>
      <c r="H75" s="42">
        <v>0</v>
      </c>
      <c r="I75" s="29">
        <f>LOG10(A75)*1.359398995</f>
        <v>2.52485592902951</v>
      </c>
      <c r="J75" s="29">
        <v>2.18236568330674</v>
      </c>
      <c r="K75" s="29">
        <f>LOG10(A75)*1.07</f>
        <v>1.98734577118146</v>
      </c>
      <c r="L75" s="42">
        <f>LOG10(A75)*0.9522041973</f>
        <v>1.76855979888354</v>
      </c>
      <c r="M75" s="42">
        <f>LOG10(A75)*1.733970991</f>
        <v>3.22056066945343</v>
      </c>
      <c r="N75" s="29">
        <f>LOG10(A75)*1.66</f>
        <v>3.08317194407591</v>
      </c>
      <c r="O75" s="29">
        <f>LOG10(A75)*2.32</f>
        <v>4.30901139172054</v>
      </c>
      <c r="P75" s="29">
        <f>LOG10(A75)*0.227193479496986</f>
        <v>0.421973832447043</v>
      </c>
      <c r="Q75" s="29">
        <f>LOG10(A75)*0.441884531155838</f>
        <v>0.820726499386033</v>
      </c>
      <c r="R75" s="29">
        <f>LOG10(A75)*0.374583955317376</f>
        <v>0.695726952852721</v>
      </c>
      <c r="S75" s="29">
        <f>LOG10(A75)*0.667765669600705</f>
        <v>1.24026287815058</v>
      </c>
      <c r="T75" s="29">
        <f>LOG10(A75)*0.704030083737626</f>
        <v>1.30761795299112</v>
      </c>
      <c r="U75" s="23"/>
      <c r="V75" s="23"/>
      <c r="W75" s="23"/>
      <c r="X75" s="23"/>
      <c r="Y75" s="23"/>
      <c r="Z75" s="23"/>
      <c r="AA75" s="23"/>
      <c r="AB75" s="23"/>
      <c r="AC75" s="23"/>
      <c r="AD75" s="23"/>
    </row>
    <row r="76" ht="14.25" customHeight="1">
      <c r="A76" s="28">
        <v>73</v>
      </c>
      <c r="B76" s="42">
        <f>LOG10(A76)*0.867661657088043</f>
        <v>1.61673380050215</v>
      </c>
      <c r="C76" s="42">
        <v>0</v>
      </c>
      <c r="D76" s="28">
        <f>LOG10(A76)*0.617322302900393</f>
        <v>1.15027075905651</v>
      </c>
      <c r="E76" s="28">
        <v>0</v>
      </c>
      <c r="F76" s="29">
        <f>LOG10(A76)*1.13</f>
        <v>2.10555483193611</v>
      </c>
      <c r="G76" s="42">
        <f>LOG10(A76)*0.801235970082698</f>
        <v>1.49296129940588</v>
      </c>
      <c r="H76" s="42">
        <v>0</v>
      </c>
      <c r="I76" s="29">
        <f>LOG10(A76)*1.359398995</f>
        <v>2.53299922340827</v>
      </c>
      <c r="J76" s="29">
        <v>2.18940436064154</v>
      </c>
      <c r="K76" s="29">
        <f>LOG10(A76)*1.07</f>
        <v>1.99375546032889</v>
      </c>
      <c r="L76" s="42">
        <f>LOG10(A76)*0.9522041973</f>
        <v>1.77426384833174</v>
      </c>
      <c r="M76" s="42">
        <f>LOG10(A76)*1.733970991</f>
        <v>3.23094778631602</v>
      </c>
      <c r="N76" s="29">
        <f>LOG10(A76)*1.66</f>
        <v>3.09311594779996</v>
      </c>
      <c r="O76" s="29">
        <f>LOG10(A76)*2.32</f>
        <v>4.32290903547946</v>
      </c>
      <c r="P76" s="29">
        <f>LOG10(A76)*0.227193479496986</f>
        <v>0.423334804017042</v>
      </c>
      <c r="Q76" s="29">
        <f>LOG10(A76)*0.441884531155838</f>
        <v>0.823373548436283</v>
      </c>
      <c r="R76" s="29">
        <f>LOG10(A76)*0.374583955317376</f>
        <v>0.697970846977206</v>
      </c>
      <c r="S76" s="29">
        <f>LOG10(A76)*0.667765669600705</f>
        <v>1.24426303737064</v>
      </c>
      <c r="T76" s="29">
        <f>LOG10(A76)*0.704030083737626</f>
        <v>1.31183534924084</v>
      </c>
      <c r="U76" s="23"/>
      <c r="V76" s="23"/>
      <c r="W76" s="23"/>
      <c r="X76" s="23"/>
      <c r="Y76" s="23"/>
      <c r="Z76" s="23"/>
      <c r="AA76" s="23"/>
      <c r="AB76" s="23"/>
      <c r="AC76" s="23"/>
      <c r="AD76" s="23"/>
    </row>
    <row r="77" ht="14.25" customHeight="1">
      <c r="A77" s="28">
        <v>74</v>
      </c>
      <c r="B77" s="42">
        <f>LOG10(A77)*0.867661657088043</f>
        <v>1.62186069142331</v>
      </c>
      <c r="C77" s="42">
        <v>0</v>
      </c>
      <c r="D77" s="28">
        <f>LOG10(A77)*0.617322302900393</f>
        <v>1.15391842987879</v>
      </c>
      <c r="E77" s="28">
        <v>0</v>
      </c>
      <c r="F77" s="29">
        <f>LOG10(A77)*1.13</f>
        <v>2.112231843296</v>
      </c>
      <c r="G77" s="42">
        <f>LOG10(A77)*0.801235970082698</f>
        <v>1.497695690268</v>
      </c>
      <c r="H77" s="42">
        <v>0</v>
      </c>
      <c r="I77" s="29">
        <f>LOG10(A77)*1.359398995</f>
        <v>2.54103172122441</v>
      </c>
      <c r="J77" s="29">
        <v>2.1963472706839</v>
      </c>
      <c r="K77" s="29">
        <f>LOG10(A77)*1.07</f>
        <v>2.00007794011214</v>
      </c>
      <c r="L77" s="42">
        <f>LOG10(A77)*0.9522041973</f>
        <v>1.77989028925413</v>
      </c>
      <c r="M77" s="42">
        <f>LOG10(A77)*1.733970991</f>
        <v>3.24119357747056</v>
      </c>
      <c r="N77" s="29">
        <f>LOG10(A77)*1.66</f>
        <v>3.10292465475342</v>
      </c>
      <c r="O77" s="29">
        <f>LOG10(A77)*2.32</f>
        <v>4.33661758977586</v>
      </c>
      <c r="P77" s="29">
        <f>LOG10(A77)*0.227193479496986</f>
        <v>0.424677258391815</v>
      </c>
      <c r="Q77" s="29">
        <f>LOG10(A77)*0.441884531155838</f>
        <v>0.825984582094943</v>
      </c>
      <c r="R77" s="29">
        <f>LOG10(A77)*0.374583955317376</f>
        <v>0.7001842109815301</v>
      </c>
      <c r="S77" s="29">
        <f>LOG10(A77)*0.667765669600705</f>
        <v>1.24820877096503</v>
      </c>
      <c r="T77" s="29">
        <f>LOG10(A77)*0.704030083737626</f>
        <v>1.31599536416723</v>
      </c>
      <c r="U77" s="23"/>
      <c r="V77" s="23"/>
      <c r="W77" s="23"/>
      <c r="X77" s="23"/>
      <c r="Y77" s="23"/>
      <c r="Z77" s="23"/>
      <c r="AA77" s="23"/>
      <c r="AB77" s="23"/>
      <c r="AC77" s="23"/>
      <c r="AD77" s="23"/>
    </row>
    <row r="78" ht="14.25" customHeight="1">
      <c r="A78" s="28">
        <v>75</v>
      </c>
      <c r="B78" s="42">
        <f>LOG10(A78)*0.867661657088043</f>
        <v>1.62691876293604</v>
      </c>
      <c r="C78" s="42">
        <v>0</v>
      </c>
      <c r="D78" s="28">
        <f>LOG10(A78)*0.617322302900393</f>
        <v>1.15751713719628</v>
      </c>
      <c r="E78" s="28">
        <v>0</v>
      </c>
      <c r="F78" s="29">
        <f>LOG10(A78)*1.13</f>
        <v>2.11881922763262</v>
      </c>
      <c r="G78" s="42">
        <f>LOG10(A78)*0.801235970082698</f>
        <v>1.50236653033814</v>
      </c>
      <c r="H78" s="42">
        <v>0</v>
      </c>
      <c r="I78" s="29">
        <f>LOG10(A78)*1.359398995</f>
        <v>2.54895639701811</v>
      </c>
      <c r="J78" s="29">
        <v>2.20319698448525</v>
      </c>
      <c r="K78" s="29">
        <f>LOG10(A78)*1.07</f>
        <v>2.00631555182912</v>
      </c>
      <c r="L78" s="42">
        <f>LOG10(A78)*0.9522041973</f>
        <v>1.78544120519622</v>
      </c>
      <c r="M78" s="42">
        <f>LOG10(A78)*1.733970991</f>
        <v>3.25130183706902</v>
      </c>
      <c r="N78" s="29">
        <f>LOG10(A78)*1.66</f>
        <v>3.11260169723022</v>
      </c>
      <c r="O78" s="29">
        <f>LOG10(A78)*2.32</f>
        <v>4.35014213106874</v>
      </c>
      <c r="P78" s="29">
        <f>LOG10(A78)*0.227193479496986</f>
        <v>0.426001692699975</v>
      </c>
      <c r="Q78" s="29">
        <f>LOG10(A78)*0.441884531155838</f>
        <v>0.828560567262315</v>
      </c>
      <c r="R78" s="29">
        <f>LOG10(A78)*0.374583955317376</f>
        <v>0.702367864503659</v>
      </c>
      <c r="S78" s="29">
        <f>LOG10(A78)*0.667765669600705</f>
        <v>1.2521015400911</v>
      </c>
      <c r="T78" s="29">
        <f>LOG10(A78)*0.704030083737626</f>
        <v>1.32009953827884</v>
      </c>
      <c r="U78" s="23"/>
      <c r="V78" s="23"/>
      <c r="W78" s="23"/>
      <c r="X78" s="23"/>
      <c r="Y78" s="23"/>
      <c r="Z78" s="23"/>
      <c r="AA78" s="23"/>
      <c r="AB78" s="23"/>
      <c r="AC78" s="23"/>
      <c r="AD78" s="23"/>
    </row>
    <row r="79" ht="14.25" customHeight="1">
      <c r="A79" s="28">
        <v>76</v>
      </c>
      <c r="B79" s="42">
        <f>LOG10(A79)*0.867661657088043</f>
        <v>1.63190983815207</v>
      </c>
      <c r="C79" s="42">
        <v>0</v>
      </c>
      <c r="D79" s="28">
        <f>LOG10(A79)*0.617322302900393</f>
        <v>1.16106817811314</v>
      </c>
      <c r="E79" s="28">
        <v>0</v>
      </c>
      <c r="F79" s="29">
        <f>LOG10(A79)*1.13</f>
        <v>2.12531935927729</v>
      </c>
      <c r="G79" s="42">
        <f>LOG10(A79)*0.801235970082698</f>
        <v>1.50697550315582</v>
      </c>
      <c r="H79" s="42">
        <v>0</v>
      </c>
      <c r="I79" s="29">
        <f>LOG10(A79)*1.359398995</f>
        <v>2.55677610712885</v>
      </c>
      <c r="J79" s="29">
        <v>2.20995597092993</v>
      </c>
      <c r="K79" s="29">
        <f>LOG10(A79)*1.07</f>
        <v>2.01247054374045</v>
      </c>
      <c r="L79" s="42">
        <f>LOG10(A79)*0.9522041973</f>
        <v>1.79091859690866</v>
      </c>
      <c r="M79" s="42">
        <f>LOG10(A79)*1.733970991</f>
        <v>3.26127620849339</v>
      </c>
      <c r="N79" s="29">
        <f>LOG10(A79)*1.66</f>
        <v>3.12215056318611</v>
      </c>
      <c r="O79" s="29">
        <f>LOG10(A79)*2.32</f>
        <v>4.36348753409144</v>
      </c>
      <c r="P79" s="29">
        <f>LOG10(A79)*0.227193479496986</f>
        <v>0.427308584315499</v>
      </c>
      <c r="Q79" s="29">
        <f>LOG10(A79)*0.441884531155838</f>
        <v>0.831102432416525</v>
      </c>
      <c r="R79" s="29">
        <f>LOG10(A79)*0.374583955317376</f>
        <v>0.704522594611221</v>
      </c>
      <c r="S79" s="29">
        <f>LOG10(A79)*0.667765669600705</f>
        <v>1.25594274784349</v>
      </c>
      <c r="T79" s="29">
        <f>LOG10(A79)*0.704030083737626</f>
        <v>1.32414935086831</v>
      </c>
      <c r="U79" s="23"/>
      <c r="V79" s="23"/>
      <c r="W79" s="23"/>
      <c r="X79" s="23"/>
      <c r="Y79" s="23"/>
      <c r="Z79" s="23"/>
      <c r="AA79" s="23"/>
      <c r="AB79" s="23"/>
      <c r="AC79" s="23"/>
      <c r="AD79" s="23"/>
    </row>
    <row r="80" ht="14.25" customHeight="1">
      <c r="A80" s="28">
        <v>77</v>
      </c>
      <c r="B80" s="42">
        <f>LOG10(A80)*0.867661657088043</f>
        <v>1.63683566868438</v>
      </c>
      <c r="C80" s="42">
        <v>0</v>
      </c>
      <c r="D80" s="28">
        <f>LOG10(A80)*0.617322302900393</f>
        <v>1.16457279886371</v>
      </c>
      <c r="E80" s="28">
        <v>0</v>
      </c>
      <c r="F80" s="29">
        <f>LOG10(A80)*1.13</f>
        <v>2.1317345194449</v>
      </c>
      <c r="G80" s="42">
        <f>LOG10(A80)*0.801235970082698</f>
        <v>1.51152422623559</v>
      </c>
      <c r="H80" s="42">
        <v>0</v>
      </c>
      <c r="I80" s="29">
        <f>LOG10(A80)*1.359398995</f>
        <v>2.56449359587629</v>
      </c>
      <c r="J80" s="29">
        <v>2.21662660207767</v>
      </c>
      <c r="K80" s="29">
        <f>LOG10(A80)*1.07</f>
        <v>2.01854507593456</v>
      </c>
      <c r="L80" s="42">
        <f>LOG10(A80)*0.9522041973</f>
        <v>1.79632438667676</v>
      </c>
      <c r="M80" s="42">
        <f>LOG10(A80)*1.733970991</f>
        <v>3.27112019223964</v>
      </c>
      <c r="N80" s="29">
        <f>LOG10(A80)*1.66</f>
        <v>3.13157460378632</v>
      </c>
      <c r="O80" s="29">
        <f>LOG10(A80)*2.32</f>
        <v>4.37665848240016</v>
      </c>
      <c r="P80" s="29">
        <f>LOG10(A80)*0.227193479496986</f>
        <v>0.428598391890729</v>
      </c>
      <c r="Q80" s="29">
        <f>LOG10(A80)*0.441884531155838</f>
        <v>0.8336110696226789</v>
      </c>
      <c r="R80" s="29">
        <f>LOG10(A80)*0.374583955317376</f>
        <v>0.706649157504653</v>
      </c>
      <c r="S80" s="29">
        <f>LOG10(A80)*0.667765669600705</f>
        <v>1.25973374229032</v>
      </c>
      <c r="T80" s="29">
        <f>LOG10(A80)*0.704030083737626</f>
        <v>1.32814622321344</v>
      </c>
      <c r="U80" s="23"/>
      <c r="V80" s="23"/>
      <c r="W80" s="23"/>
      <c r="X80" s="23"/>
      <c r="Y80" s="23"/>
      <c r="Z80" s="23"/>
      <c r="AA80" s="23"/>
      <c r="AB80" s="23"/>
      <c r="AC80" s="23"/>
      <c r="AD80" s="23"/>
    </row>
    <row r="81" ht="14.25" customHeight="1">
      <c r="A81" s="28">
        <v>78</v>
      </c>
      <c r="B81" s="42">
        <f>LOG10(A81)*0.867661657088043</f>
        <v>1.64169793833776</v>
      </c>
      <c r="C81" s="42">
        <v>0</v>
      </c>
      <c r="D81" s="28">
        <f>LOG10(A81)*0.617322302900393</f>
        <v>1.16803219743829</v>
      </c>
      <c r="E81" s="28">
        <v>0</v>
      </c>
      <c r="F81" s="29">
        <f>LOG10(A81)*1.13</f>
        <v>2.13806690104024</v>
      </c>
      <c r="G81" s="42">
        <f>LOG10(A81)*0.801235970082698</f>
        <v>1.51601425447494</v>
      </c>
      <c r="H81" s="42">
        <v>0</v>
      </c>
      <c r="I81" s="29">
        <f>LOG10(A81)*1.359398995</f>
        <v>2.57211150134236</v>
      </c>
      <c r="J81" s="29">
        <v>2.22321115816131</v>
      </c>
      <c r="K81" s="29">
        <f>LOG10(A81)*1.07</f>
        <v>2.02454122487881</v>
      </c>
      <c r="L81" s="42">
        <f>LOG10(A81)*0.9522041973</f>
        <v>1.80166042237055</v>
      </c>
      <c r="M81" s="42">
        <f>LOG10(A81)*1.733970991</f>
        <v>3.28083715329296</v>
      </c>
      <c r="N81" s="29">
        <f>LOG10(A81)*1.66</f>
        <v>3.1408770404662</v>
      </c>
      <c r="O81" s="29">
        <f>LOG10(A81)*2.32</f>
        <v>4.38965947824191</v>
      </c>
      <c r="P81" s="29">
        <f>LOG10(A81)*0.227193479496986</f>
        <v>0.429871556322718</v>
      </c>
      <c r="Q81" s="29">
        <f>LOG10(A81)*0.441884531155838</f>
        <v>0.836087336412374</v>
      </c>
      <c r="R81" s="29">
        <f>LOG10(A81)*0.374583955317376</f>
        <v>0.708748280110459</v>
      </c>
      <c r="S81" s="29">
        <f>LOG10(A81)*0.667765669600705</f>
        <v>1.26347581931349</v>
      </c>
      <c r="T81" s="29">
        <f>LOG10(A81)*0.704030083737626</f>
        <v>1.33209152157169</v>
      </c>
      <c r="U81" s="23"/>
      <c r="V81" s="23"/>
      <c r="W81" s="23"/>
      <c r="X81" s="23"/>
      <c r="Y81" s="23"/>
      <c r="Z81" s="23"/>
      <c r="AA81" s="23"/>
      <c r="AB81" s="23"/>
      <c r="AC81" s="23"/>
      <c r="AD81" s="23"/>
    </row>
    <row r="82" ht="14.25" customHeight="1">
      <c r="A82" s="28">
        <v>79</v>
      </c>
      <c r="B82" s="42">
        <f>LOG10(A82)*0.867661657088043</f>
        <v>1.64649826656423</v>
      </c>
      <c r="C82" s="42">
        <v>0</v>
      </c>
      <c r="D82" s="28">
        <f>LOG10(A82)*0.617322302900393</f>
        <v>1.17144752604159</v>
      </c>
      <c r="E82" s="28">
        <v>0</v>
      </c>
      <c r="F82" s="29">
        <f>LOG10(A82)*1.13</f>
        <v>2.1443186131582</v>
      </c>
      <c r="G82" s="42">
        <f>LOG10(A82)*0.801235970082698</f>
        <v>1.52044708334531</v>
      </c>
      <c r="H82" s="42">
        <v>0</v>
      </c>
      <c r="I82" s="29">
        <f>LOG10(A82)*1.359398995</f>
        <v>2.579632360785</v>
      </c>
      <c r="J82" s="29">
        <v>2.22971183226627</v>
      </c>
      <c r="K82" s="29">
        <f>LOG10(A82)*1.07</f>
        <v>2.03046098768077</v>
      </c>
      <c r="L82" s="42">
        <f>LOG10(A82)*0.9522041973</f>
        <v>1.80692848123695</v>
      </c>
      <c r="M82" s="42">
        <f>LOG10(A82)*1.733970991</f>
        <v>3.29043032803333</v>
      </c>
      <c r="N82" s="29">
        <f>LOG10(A82)*1.66</f>
        <v>3.15006097154213</v>
      </c>
      <c r="O82" s="29">
        <f>LOG10(A82)*2.32</f>
        <v>4.40249485179382</v>
      </c>
      <c r="P82" s="29">
        <f>LOG10(A82)*0.227193479496986</f>
        <v>0.43112850165802</v>
      </c>
      <c r="Q82" s="29">
        <f>LOG10(A82)*0.441884531155838</f>
        <v>0.838532057543493</v>
      </c>
      <c r="R82" s="29">
        <f>LOG10(A82)*0.374583955317376</f>
        <v>0.710820661572981</v>
      </c>
      <c r="S82" s="29">
        <f>LOG10(A82)*0.667765669600705</f>
        <v>1.267170225268</v>
      </c>
      <c r="T82" s="29">
        <f>LOG10(A82)*0.704030083737626</f>
        <v>1.335986559984</v>
      </c>
      <c r="U82" s="23"/>
      <c r="V82" s="23"/>
      <c r="W82" s="23"/>
      <c r="X82" s="23"/>
      <c r="Y82" s="23"/>
      <c r="Z82" s="23"/>
      <c r="AA82" s="23"/>
      <c r="AB82" s="23"/>
      <c r="AC82" s="23"/>
      <c r="AD82" s="23"/>
    </row>
    <row r="83" ht="14.25" customHeight="1">
      <c r="A83" s="28">
        <v>80</v>
      </c>
      <c r="B83" s="42">
        <f>LOG10(A83)*0.867661657088043</f>
        <v>1.65123821170109</v>
      </c>
      <c r="C83" s="42">
        <v>0</v>
      </c>
      <c r="D83" s="28">
        <f>LOG10(A83)*0.617322302900393</f>
        <v>1.17481989339655</v>
      </c>
      <c r="E83" s="28">
        <v>0</v>
      </c>
      <c r="F83" s="29">
        <f>LOG10(A83)*1.13</f>
        <v>2.1504916853009</v>
      </c>
      <c r="G83" s="42">
        <f>LOG10(A83)*0.801235970082698</f>
        <v>1.52482415188216</v>
      </c>
      <c r="H83" s="42">
        <v>0</v>
      </c>
      <c r="I83" s="29">
        <f>LOG10(A83)*1.359398995</f>
        <v>2.58705861571141</v>
      </c>
      <c r="J83" s="29">
        <v>2.23613073471553</v>
      </c>
      <c r="K83" s="29">
        <f>LOG10(A83)*1.07</f>
        <v>2.03630628608138</v>
      </c>
      <c r="L83" s="42">
        <f>LOG10(A83)*0.9522041973</f>
        <v>1.81213027345333</v>
      </c>
      <c r="M83" s="42">
        <f>LOG10(A83)*1.733970991</f>
        <v>3.2999028307066</v>
      </c>
      <c r="N83" s="29">
        <f>LOG10(A83)*1.66</f>
        <v>3.15912937840663</v>
      </c>
      <c r="O83" s="29">
        <f>LOG10(A83)*2.32</f>
        <v>4.41516876982131</v>
      </c>
      <c r="P83" s="29">
        <f>LOG10(A83)*0.227193479496986</f>
        <v>0.432369635940573</v>
      </c>
      <c r="Q83" s="29">
        <f>LOG10(A83)*0.441884531155838</f>
        <v>0.840946026649305</v>
      </c>
      <c r="R83" s="29">
        <f>LOG10(A83)*0.374583955317376</f>
        <v>0.7128669746523359</v>
      </c>
      <c r="S83" s="29">
        <f>LOG10(A83)*0.667765669600705</f>
        <v>1.27081815947407</v>
      </c>
      <c r="T83" s="29">
        <f>LOG10(A83)*0.704030083737626</f>
        <v>1.33983260290218</v>
      </c>
      <c r="U83" s="23"/>
      <c r="V83" s="23"/>
      <c r="W83" s="23"/>
      <c r="X83" s="23"/>
      <c r="Y83" s="23"/>
      <c r="Z83" s="23"/>
      <c r="AA83" s="23"/>
      <c r="AB83" s="23"/>
      <c r="AC83" s="23"/>
      <c r="AD83" s="23"/>
    </row>
    <row r="84" ht="14.25" customHeight="1">
      <c r="A84" s="28">
        <v>81</v>
      </c>
      <c r="B84" s="42">
        <f>LOG10(A84)*0.867661657088043</f>
        <v>1.65591927400795</v>
      </c>
      <c r="C84" s="42">
        <v>0</v>
      </c>
      <c r="D84" s="28">
        <f>LOG10(A84)*0.617322302900393</f>
        <v>1.17815036690507</v>
      </c>
      <c r="E84" s="28">
        <v>0</v>
      </c>
      <c r="F84" s="29">
        <f>LOG10(A84)*1.13</f>
        <v>2.15658807133287</v>
      </c>
      <c r="G84" s="42">
        <f>LOG10(A84)*0.801235970082698</f>
        <v>1.52914684548953</v>
      </c>
      <c r="H84" s="42">
        <v>0</v>
      </c>
      <c r="I84" s="29">
        <f>LOG10(A84)*1.359398995</f>
        <v>2.59439261663619</v>
      </c>
      <c r="J84" s="29">
        <v>2.24246989718241</v>
      </c>
      <c r="K84" s="29">
        <f>LOG10(A84)*1.07</f>
        <v>2.04207897020016</v>
      </c>
      <c r="L84" s="42">
        <f>LOG10(A84)*0.9522041973</f>
        <v>1.81726744546042</v>
      </c>
      <c r="M84" s="42">
        <f>LOG10(A84)*1.733970991</f>
        <v>3.30925765949367</v>
      </c>
      <c r="N84" s="29">
        <f>LOG10(A84)*1.66</f>
        <v>3.16808513133856</v>
      </c>
      <c r="O84" s="29">
        <f>LOG10(A84)*2.32</f>
        <v>4.42768524379847</v>
      </c>
      <c r="P84" s="29">
        <f>LOG10(A84)*0.227193479496986</f>
        <v>0.433595352006911</v>
      </c>
      <c r="Q84" s="29">
        <f>LOG10(A84)*0.441884531155838</f>
        <v>0.843330007785133</v>
      </c>
      <c r="R84" s="29">
        <f>LOG10(A84)*0.374583955317376</f>
        <v>0.714887867035522</v>
      </c>
      <c r="S84" s="29">
        <f>LOG10(A84)*0.667765669600705</f>
        <v>1.27442077655442</v>
      </c>
      <c r="T84" s="29">
        <f>LOG10(A84)*0.704030083737626</f>
        <v>1.34363086765314</v>
      </c>
      <c r="U84" s="23"/>
      <c r="V84" s="23"/>
      <c r="W84" s="23"/>
      <c r="X84" s="23"/>
      <c r="Y84" s="23"/>
      <c r="Z84" s="23"/>
      <c r="AA84" s="23"/>
      <c r="AB84" s="23"/>
      <c r="AC84" s="23"/>
      <c r="AD84" s="23"/>
    </row>
    <row r="85" ht="14.25" customHeight="1">
      <c r="A85" s="28">
        <v>82</v>
      </c>
      <c r="B85" s="42">
        <f>LOG10(A85)*0.867661657088043</f>
        <v>1.66054289851731</v>
      </c>
      <c r="C85" s="42">
        <v>0</v>
      </c>
      <c r="D85" s="28">
        <f>LOG10(A85)*0.617322302900393</f>
        <v>1.18143997467619</v>
      </c>
      <c r="E85" s="28">
        <v>0</v>
      </c>
      <c r="F85" s="29">
        <f>LOG10(A85)*1.13</f>
        <v>2.1626096531936</v>
      </c>
      <c r="G85" s="42">
        <f>LOG10(A85)*0.801235970082698</f>
        <v>1.53341649857237</v>
      </c>
      <c r="H85" s="42">
        <v>0</v>
      </c>
      <c r="I85" s="29">
        <f>LOG10(A85)*1.359398995</f>
        <v>2.6016366275475</v>
      </c>
      <c r="J85" s="29">
        <v>2.24873127655087</v>
      </c>
      <c r="K85" s="29">
        <f>LOG10(A85)*1.07</f>
        <v>2.04778082205058</v>
      </c>
      <c r="L85" s="42">
        <f>LOG10(A85)*0.9522041973</f>
        <v>1.82234158309066</v>
      </c>
      <c r="M85" s="42">
        <f>LOG10(A85)*1.733970991</f>
        <v>3.31849770220732</v>
      </c>
      <c r="N85" s="29">
        <f>LOG10(A85)*1.66</f>
        <v>3.17693099495697</v>
      </c>
      <c r="O85" s="29">
        <f>LOG10(A85)*2.32</f>
        <v>4.44004813753022</v>
      </c>
      <c r="P85" s="29">
        <f>LOG10(A85)*0.227193479496986</f>
        <v>0.434806028232588</v>
      </c>
      <c r="Q85" s="29">
        <f>LOG10(A85)*0.441884531155838</f>
        <v>0.845684736880127</v>
      </c>
      <c r="R85" s="29">
        <f>LOG10(A85)*0.374583955317376</f>
        <v>0.716883962567077</v>
      </c>
      <c r="S85" s="29">
        <f>LOG10(A85)*0.667765669600705</f>
        <v>1.27797918862812</v>
      </c>
      <c r="T85" s="29">
        <f>LOG10(A85)*0.704030083737626</f>
        <v>1.34738252675194</v>
      </c>
      <c r="U85" s="23"/>
      <c r="V85" s="23"/>
      <c r="W85" s="23"/>
      <c r="X85" s="23"/>
      <c r="Y85" s="23"/>
      <c r="Z85" s="23"/>
      <c r="AA85" s="23"/>
      <c r="AB85" s="23"/>
      <c r="AC85" s="23"/>
      <c r="AD85" s="23"/>
    </row>
    <row r="86" ht="14.25" customHeight="1">
      <c r="A86" s="28">
        <v>83</v>
      </c>
      <c r="B86" s="42">
        <f>LOG10(A86)*0.867661657088043</f>
        <v>1.66511047771238</v>
      </c>
      <c r="C86" s="42">
        <v>0</v>
      </c>
      <c r="D86" s="28">
        <f>LOG10(A86)*0.617322302900393</f>
        <v>1.18468970743129</v>
      </c>
      <c r="E86" s="28">
        <v>0</v>
      </c>
      <c r="F86" s="29">
        <f>LOG10(A86)*1.13</f>
        <v>2.16855824438496</v>
      </c>
      <c r="G86" s="42">
        <f>LOG10(A86)*0.801235970082698</f>
        <v>1.5376343970094</v>
      </c>
      <c r="H86" s="42">
        <v>0</v>
      </c>
      <c r="I86" s="29">
        <f>LOG10(A86)*1.359398995</f>
        <v>2.60879283010255</v>
      </c>
      <c r="J86" s="29">
        <v>2.25491675854189</v>
      </c>
      <c r="K86" s="29">
        <f>LOG10(A86)*1.07</f>
        <v>2.0534135588424</v>
      </c>
      <c r="L86" s="42">
        <f>LOG10(A86)*0.9522041973</f>
        <v>1.82735421450697</v>
      </c>
      <c r="M86" s="42">
        <f>LOG10(A86)*1.733970991</f>
        <v>3.32762574164373</v>
      </c>
      <c r="N86" s="29">
        <f>LOG10(A86)*1.66</f>
        <v>3.18566963334428</v>
      </c>
      <c r="O86" s="29">
        <f>LOG10(A86)*2.32</f>
        <v>4.45226117431249</v>
      </c>
      <c r="P86" s="29">
        <f>LOG10(A86)*0.227193479496986</f>
        <v>0.436002029233359</v>
      </c>
      <c r="Q86" s="29">
        <f>LOG10(A86)*0.441884531155838</f>
        <v>0.848010923101041</v>
      </c>
      <c r="R86" s="29">
        <f>LOG10(A86)*0.374583955317376</f>
        <v>0.718855862405154</v>
      </c>
      <c r="S86" s="29">
        <f>LOG10(A86)*0.667765669600705</f>
        <v>1.28149446737155</v>
      </c>
      <c r="T86" s="29">
        <f>LOG10(A86)*0.704030083737626</f>
        <v>1.35108871007457</v>
      </c>
      <c r="U86" s="23"/>
      <c r="V86" s="23"/>
      <c r="W86" s="23"/>
      <c r="X86" s="23"/>
      <c r="Y86" s="23"/>
      <c r="Z86" s="23"/>
      <c r="AA86" s="23"/>
      <c r="AB86" s="23"/>
      <c r="AC86" s="23"/>
      <c r="AD86" s="23"/>
    </row>
    <row r="87" ht="14.25" customHeight="1">
      <c r="A87" s="28">
        <v>84</v>
      </c>
      <c r="B87" s="42">
        <f>LOG10(A87)*0.867661657088043</f>
        <v>1.66962335404465</v>
      </c>
      <c r="C87" s="42">
        <v>0</v>
      </c>
      <c r="D87" s="28">
        <f>LOG10(A87)*0.617322302900393</f>
        <v>1.18790052029524</v>
      </c>
      <c r="E87" s="28">
        <v>0</v>
      </c>
      <c r="F87" s="29">
        <f>LOG10(A87)*1.13</f>
        <v>2.17443559324993</v>
      </c>
      <c r="G87" s="42">
        <f>LOG10(A87)*0.801235970082698</f>
        <v>1.54180178047783</v>
      </c>
      <c r="H87" s="42">
        <v>0</v>
      </c>
      <c r="I87" s="29">
        <f>LOG10(A87)*1.359398995</f>
        <v>2.61586332757184</v>
      </c>
      <c r="J87" s="29">
        <v>2.26102816112271</v>
      </c>
      <c r="K87" s="29">
        <f>LOG10(A87)*1.07</f>
        <v>2.05897883608621</v>
      </c>
      <c r="L87" s="42">
        <f>LOG10(A87)*0.9522041973</f>
        <v>1.83230681296557</v>
      </c>
      <c r="M87" s="42">
        <f>LOG10(A87)*1.733970991</f>
        <v>3.33664446061349</v>
      </c>
      <c r="N87" s="29">
        <f>LOG10(A87)*1.66</f>
        <v>3.19430361486272</v>
      </c>
      <c r="O87" s="29">
        <f>LOG10(A87)*2.32</f>
        <v>4.46432794366356</v>
      </c>
      <c r="P87" s="29">
        <f>LOG10(A87)*0.227193479496986</f>
        <v>0.437183706524375</v>
      </c>
      <c r="Q87" s="29">
        <f>LOG10(A87)*0.441884531155838</f>
        <v>0.850309250134345</v>
      </c>
      <c r="R87" s="29">
        <f>LOG10(A87)*0.374583955317376</f>
        <v>0.720804146108356</v>
      </c>
      <c r="S87" s="29">
        <f>LOG10(A87)*0.667765669600705</f>
        <v>1.28496764595588</v>
      </c>
      <c r="T87" s="29">
        <f>LOG10(A87)*0.704030083737626</f>
        <v>1.35475050690073</v>
      </c>
      <c r="U87" s="23"/>
      <c r="V87" s="23"/>
      <c r="W87" s="23"/>
      <c r="X87" s="23"/>
      <c r="Y87" s="23"/>
      <c r="Z87" s="23"/>
      <c r="AA87" s="23"/>
      <c r="AB87" s="23"/>
      <c r="AC87" s="23"/>
      <c r="AD87" s="23"/>
    </row>
    <row r="88" ht="14.25" customHeight="1">
      <c r="A88" s="28">
        <v>85</v>
      </c>
      <c r="B88" s="42">
        <f>LOG10(A88)*0.867661657088043</f>
        <v>1.67408282230229</v>
      </c>
      <c r="C88" s="42">
        <v>0</v>
      </c>
      <c r="D88" s="28">
        <f>LOG10(A88)*0.617322302900393</f>
        <v>1.19107333448155</v>
      </c>
      <c r="E88" s="28">
        <v>0</v>
      </c>
      <c r="F88" s="29">
        <f>LOG10(A88)*1.13</f>
        <v>2.18024338605715</v>
      </c>
      <c r="G88" s="42">
        <f>LOG10(A88)*0.801235970082698</f>
        <v>1.54591984464061</v>
      </c>
      <c r="H88" s="42">
        <v>0</v>
      </c>
      <c r="I88" s="29">
        <f>LOG10(A88)*1.359398995</f>
        <v>2.62285014854999</v>
      </c>
      <c r="J88" s="29">
        <v>2.26706723771429</v>
      </c>
      <c r="K88" s="29">
        <f>LOG10(A88)*1.07</f>
        <v>2.06447825051429</v>
      </c>
      <c r="L88" s="42">
        <f>LOG10(A88)*0.9522041973</f>
        <v>1.83720079941521</v>
      </c>
      <c r="M88" s="42">
        <f>LOG10(A88)*1.733970991</f>
        <v>3.34555644667497</v>
      </c>
      <c r="N88" s="29">
        <f>LOG10(A88)*1.66</f>
        <v>3.20283541668573</v>
      </c>
      <c r="O88" s="29">
        <f>LOG10(A88)*2.32</f>
        <v>4.47625190765716</v>
      </c>
      <c r="P88" s="29">
        <f>LOG10(A88)*0.227193479496986</f>
        <v>0.438351399140367</v>
      </c>
      <c r="Q88" s="29">
        <f>LOG10(A88)*0.441884531155838</f>
        <v>0.852580377392461</v>
      </c>
      <c r="R88" s="29">
        <f>LOG10(A88)*0.374583955317376</f>
        <v>0.722729372658262</v>
      </c>
      <c r="S88" s="29">
        <f>LOG10(A88)*0.667765669600705</f>
        <v>1.28839972086988</v>
      </c>
      <c r="T88" s="29">
        <f>LOG10(A88)*0.704030083737626</f>
        <v>1.35836896783559</v>
      </c>
      <c r="U88" s="23"/>
      <c r="V88" s="23"/>
      <c r="W88" s="23"/>
      <c r="X88" s="23"/>
      <c r="Y88" s="23"/>
      <c r="Z88" s="23"/>
      <c r="AA88" s="23"/>
      <c r="AB88" s="23"/>
      <c r="AC88" s="23"/>
      <c r="AD88" s="23"/>
    </row>
    <row r="89" ht="14.25" customHeight="1">
      <c r="A89" s="28">
        <v>86</v>
      </c>
      <c r="B89" s="42">
        <f>LOG10(A89)*0.867661657088043</f>
        <v>1.67849013184025</v>
      </c>
      <c r="C89" s="42">
        <v>0</v>
      </c>
      <c r="D89" s="28">
        <f>LOG10(A89)*0.617322302900393</f>
        <v>1.19420903887892</v>
      </c>
      <c r="E89" s="28">
        <v>0</v>
      </c>
      <c r="F89" s="29">
        <f>LOG10(A89)*1.13</f>
        <v>2.18598324990523</v>
      </c>
      <c r="G89" s="42">
        <f>LOG10(A89)*0.801235970082698</f>
        <v>1.54998974320562</v>
      </c>
      <c r="H89" s="42">
        <v>0</v>
      </c>
      <c r="I89" s="29">
        <f>LOG10(A89)*1.359398995</f>
        <v>2.62975525044956</v>
      </c>
      <c r="J89" s="29">
        <v>2.27303568021119</v>
      </c>
      <c r="K89" s="29">
        <f>LOG10(A89)*1.07</f>
        <v>2.06991334283062</v>
      </c>
      <c r="L89" s="42">
        <f>LOG10(A89)*0.9522041973</f>
        <v>1.84203754494447</v>
      </c>
      <c r="M89" s="42">
        <f>LOG10(A89)*1.733970991</f>
        <v>3.35436419659077</v>
      </c>
      <c r="N89" s="29">
        <f>LOG10(A89)*1.66</f>
        <v>3.21126742906432</v>
      </c>
      <c r="O89" s="29">
        <f>LOG10(A89)*2.32</f>
        <v>4.48803640688508</v>
      </c>
      <c r="P89" s="29">
        <f>LOG10(A89)*0.227193479496986</f>
        <v>0.439505434219557</v>
      </c>
      <c r="Q89" s="29">
        <f>LOG10(A89)*0.441884531155838</f>
        <v>0.854824941149459</v>
      </c>
      <c r="R89" s="29">
        <f>LOG10(A89)*0.374583955317376</f>
        <v>0.724632081422154</v>
      </c>
      <c r="S89" s="29">
        <f>LOG10(A89)*0.667765669600705</f>
        <v>1.29179165363619</v>
      </c>
      <c r="T89" s="29">
        <f>LOG10(A89)*0.704030083737626</f>
        <v>1.36194510661932</v>
      </c>
      <c r="U89" s="23"/>
      <c r="V89" s="23"/>
      <c r="W89" s="23"/>
      <c r="X89" s="23"/>
      <c r="Y89" s="23"/>
      <c r="Z89" s="23"/>
      <c r="AA89" s="23"/>
      <c r="AB89" s="23"/>
      <c r="AC89" s="23"/>
      <c r="AD89" s="23"/>
    </row>
    <row r="90" ht="14.25" customHeight="1">
      <c r="A90" s="28">
        <v>87</v>
      </c>
      <c r="B90" s="42">
        <f>LOG10(A90)*0.867661657088043</f>
        <v>1.68284648868123</v>
      </c>
      <c r="C90" s="42">
        <v>0</v>
      </c>
      <c r="D90" s="28">
        <f>LOG10(A90)*0.617322302900393</f>
        <v>1.19730849154617</v>
      </c>
      <c r="E90" s="28">
        <v>0</v>
      </c>
      <c r="F90" s="29">
        <f>LOG10(A90)*1.13</f>
        <v>2.19165675545904</v>
      </c>
      <c r="G90" s="42">
        <f>LOG10(A90)*0.801235970082698</f>
        <v>1.55401258986595</v>
      </c>
      <c r="H90" s="42">
        <v>0</v>
      </c>
      <c r="I90" s="29">
        <f>LOG10(A90)*1.359398995</f>
        <v>2.6365805227929</v>
      </c>
      <c r="J90" s="29">
        <v>2.27893512182688</v>
      </c>
      <c r="K90" s="29">
        <f>LOG10(A90)*1.07</f>
        <v>2.07528560030192</v>
      </c>
      <c r="L90" s="42">
        <f>LOG10(A90)*0.9522041973</f>
        <v>1.84681837308761</v>
      </c>
      <c r="M90" s="42">
        <f>LOG10(A90)*1.733970991</f>
        <v>3.36307012052669</v>
      </c>
      <c r="N90" s="29">
        <f>LOG10(A90)*1.66</f>
        <v>3.21960195934691</v>
      </c>
      <c r="O90" s="29">
        <f>LOG10(A90)*2.32</f>
        <v>4.49968466607519</v>
      </c>
      <c r="P90" s="29">
        <f>LOG10(A90)*0.227193479496986</f>
        <v>0.440646127553818</v>
      </c>
      <c r="Q90" s="29">
        <f>LOG10(A90)*0.441884531155838</f>
        <v>0.8570435556111</v>
      </c>
      <c r="R90" s="29">
        <f>LOG10(A90)*0.374583955317376</f>
        <v>0.726512793060083</v>
      </c>
      <c r="S90" s="29">
        <f>LOG10(A90)*0.667765669600705</f>
        <v>1.29514437242833</v>
      </c>
      <c r="T90" s="29">
        <f>LOG10(A90)*0.704030083737626</f>
        <v>1.36547990183182</v>
      </c>
      <c r="U90" s="23"/>
      <c r="V90" s="23"/>
      <c r="W90" s="23"/>
      <c r="X90" s="23"/>
      <c r="Y90" s="23"/>
      <c r="Z90" s="23"/>
      <c r="AA90" s="23"/>
      <c r="AB90" s="23"/>
      <c r="AC90" s="23"/>
      <c r="AD90" s="23"/>
    </row>
    <row r="91" ht="14.25" customHeight="1">
      <c r="A91" s="28">
        <v>88</v>
      </c>
      <c r="B91" s="42">
        <f>LOG10(A91)*0.867661657088043</f>
        <v>1.6871530574968</v>
      </c>
      <c r="C91" s="42">
        <v>0</v>
      </c>
      <c r="D91" s="28">
        <f>LOG10(A91)*0.617322302900393</f>
        <v>1.20037252112165</v>
      </c>
      <c r="E91" s="28">
        <v>0</v>
      </c>
      <c r="F91" s="29">
        <f>LOG10(A91)*1.13</f>
        <v>2.19726541952969</v>
      </c>
      <c r="G91" s="42">
        <f>LOG10(A91)*0.801235970082698</f>
        <v>1.55798946012924</v>
      </c>
      <c r="H91" s="42">
        <v>0</v>
      </c>
      <c r="I91" s="29">
        <f>LOG10(A91)*1.359398995</f>
        <v>2.64332779031585</v>
      </c>
      <c r="J91" s="29">
        <v>2.28476713977645</v>
      </c>
      <c r="K91" s="29">
        <f>LOG10(A91)*1.07</f>
        <v>2.08059645920068</v>
      </c>
      <c r="L91" s="42">
        <f>LOG10(A91)*0.9522041973</f>
        <v>1.85154456199851</v>
      </c>
      <c r="M91" s="42">
        <f>LOG10(A91)*1.733970991</f>
        <v>3.37167654601056</v>
      </c>
      <c r="N91" s="29">
        <f>LOG10(A91)*1.66</f>
        <v>3.22784123576928</v>
      </c>
      <c r="O91" s="29">
        <f>LOG10(A91)*2.32</f>
        <v>4.51119979938839</v>
      </c>
      <c r="P91" s="29">
        <f>LOG10(A91)*0.227193479496986</f>
        <v>0.441773784107394</v>
      </c>
      <c r="Q91" s="29">
        <f>LOG10(A91)*0.441884531155838</f>
        <v>0.859236813923728</v>
      </c>
      <c r="R91" s="29">
        <f>LOG10(A91)*0.374583955317376</f>
        <v>0.728372010380111</v>
      </c>
      <c r="S91" s="29">
        <f>LOG10(A91)*0.667765669600705</f>
        <v>1.29845877359533</v>
      </c>
      <c r="T91" s="29">
        <f>LOG10(A91)*0.704030083737626</f>
        <v>1.36897429850025</v>
      </c>
      <c r="U91" s="23"/>
      <c r="V91" s="23"/>
      <c r="W91" s="23"/>
      <c r="X91" s="23"/>
      <c r="Y91" s="23"/>
      <c r="Z91" s="23"/>
      <c r="AA91" s="23"/>
      <c r="AB91" s="23"/>
      <c r="AC91" s="23"/>
      <c r="AD91" s="23"/>
    </row>
    <row r="92" ht="14.25" customHeight="1">
      <c r="A92" s="28">
        <v>89</v>
      </c>
      <c r="B92" s="42">
        <f>LOG10(A92)*0.867661657088043</f>
        <v>1.6914109634764</v>
      </c>
      <c r="C92" s="42">
        <v>0</v>
      </c>
      <c r="D92" s="28">
        <f>LOG10(A92)*0.617322302900393</f>
        <v>1.20340192815305</v>
      </c>
      <c r="E92" s="28">
        <v>0</v>
      </c>
      <c r="F92" s="29">
        <f>LOG10(A92)*1.13</f>
        <v>2.20281070750875</v>
      </c>
      <c r="G92" s="42">
        <f>LOG10(A92)*0.801235970082698</f>
        <v>1.56192139304365</v>
      </c>
      <c r="H92" s="42">
        <v>0</v>
      </c>
      <c r="I92" s="29">
        <f>LOG10(A92)*1.359398995</f>
        <v>2.64999881589614</v>
      </c>
      <c r="J92" s="29">
        <v>2.29053325780777</v>
      </c>
      <c r="K92" s="29">
        <f>LOG10(A92)*1.07</f>
        <v>2.08584730711006</v>
      </c>
      <c r="L92" s="42">
        <f>LOG10(A92)*0.9522041973</f>
        <v>1.85621734650196</v>
      </c>
      <c r="M92" s="42">
        <f>LOG10(A92)*1.733970991</f>
        <v>3.38018572166758</v>
      </c>
      <c r="N92" s="29">
        <f>LOG10(A92)*1.66</f>
        <v>3.23598741103056</v>
      </c>
      <c r="O92" s="29">
        <f>LOG10(A92)*2.32</f>
        <v>4.5225848154162</v>
      </c>
      <c r="P92" s="29">
        <f>LOG10(A92)*0.227193479496986</f>
        <v>0.44288869850631</v>
      </c>
      <c r="Q92" s="29">
        <f>LOG10(A92)*0.441884531155838</f>
        <v>0.861405289126163</v>
      </c>
      <c r="R92" s="29">
        <f>LOG10(A92)*0.374583955317376</f>
        <v>0.730210219145217</v>
      </c>
      <c r="S92" s="29">
        <f>LOG10(A92)*0.667765669600705</f>
        <v>1.30173572310016</v>
      </c>
      <c r="T92" s="29">
        <f>LOG10(A92)*0.704030083737626</f>
        <v>1.37242920961551</v>
      </c>
      <c r="U92" s="23"/>
      <c r="V92" s="23"/>
      <c r="W92" s="23"/>
      <c r="X92" s="23"/>
      <c r="Y92" s="23"/>
      <c r="Z92" s="23"/>
      <c r="AA92" s="23"/>
      <c r="AB92" s="23"/>
      <c r="AC92" s="23"/>
      <c r="AD92" s="23"/>
    </row>
    <row r="93" ht="14.25" customHeight="1">
      <c r="A93" s="28">
        <v>90</v>
      </c>
      <c r="B93" s="42">
        <f>LOG10(A93)*0.867661657088043</f>
        <v>1.69562129409202</v>
      </c>
      <c r="C93" s="42">
        <v>0</v>
      </c>
      <c r="D93" s="28">
        <f>LOG10(A93)*0.617322302900393</f>
        <v>1.20639748635293</v>
      </c>
      <c r="E93" s="28">
        <v>0</v>
      </c>
      <c r="F93" s="29">
        <f>LOG10(A93)*1.13</f>
        <v>2.20829403566644</v>
      </c>
      <c r="G93" s="42">
        <f>LOG10(A93)*0.801235970082698</f>
        <v>1.56580939282746</v>
      </c>
      <c r="H93" s="42">
        <v>0</v>
      </c>
      <c r="I93" s="29">
        <f>LOG10(A93)*1.359398995</f>
        <v>2.6565953033181</v>
      </c>
      <c r="J93" s="29">
        <v>2.29623494859121</v>
      </c>
      <c r="K93" s="29">
        <f>LOG10(A93)*1.07</f>
        <v>2.09103948510008</v>
      </c>
      <c r="L93" s="42">
        <f>LOG10(A93)*0.9522041973</f>
        <v>1.86083792003021</v>
      </c>
      <c r="M93" s="42">
        <f>LOG10(A93)*1.733970991</f>
        <v>3.38859982074683</v>
      </c>
      <c r="N93" s="29">
        <f>LOG10(A93)*1.66</f>
        <v>3.24404256566928</v>
      </c>
      <c r="O93" s="29">
        <f>LOG10(A93)*2.32</f>
        <v>4.53384262189923</v>
      </c>
      <c r="P93" s="29">
        <f>LOG10(A93)*0.227193479496986</f>
        <v>0.443991155500442</v>
      </c>
      <c r="Q93" s="29">
        <f>LOG10(A93)*0.441884531155838</f>
        <v>0.863549535048404</v>
      </c>
      <c r="R93" s="29">
        <f>LOG10(A93)*0.374583955317376</f>
        <v>0.732027888835137</v>
      </c>
      <c r="S93" s="29">
        <f>LOG10(A93)*0.667765669600705</f>
        <v>1.30497605787791</v>
      </c>
      <c r="T93" s="29">
        <f>LOG10(A93)*0.704030083737626</f>
        <v>1.3758455175642</v>
      </c>
      <c r="U93" s="23"/>
      <c r="V93" s="23"/>
      <c r="W93" s="23"/>
      <c r="X93" s="23"/>
      <c r="Y93" s="23"/>
      <c r="Z93" s="23"/>
      <c r="AA93" s="23"/>
      <c r="AB93" s="23"/>
      <c r="AC93" s="23"/>
      <c r="AD93" s="23"/>
    </row>
    <row r="94" ht="14.25" customHeight="1">
      <c r="A94" s="28">
        <v>91</v>
      </c>
      <c r="B94" s="42">
        <f>LOG10(A94)*0.867661657088043</f>
        <v>1.69978510076539</v>
      </c>
      <c r="C94" s="42">
        <v>0</v>
      </c>
      <c r="D94" s="28">
        <f>LOG10(A94)*0.617322302900393</f>
        <v>1.20935994378485</v>
      </c>
      <c r="E94" s="28">
        <v>0</v>
      </c>
      <c r="F94" s="29">
        <f>LOG10(A94)*1.13</f>
        <v>2.21371677332284</v>
      </c>
      <c r="G94" s="42">
        <f>LOG10(A94)*0.801235970082698</f>
        <v>1.56965443040855</v>
      </c>
      <c r="H94" s="42">
        <v>0</v>
      </c>
      <c r="I94" s="29">
        <f>LOG10(A94)*1.359398995</f>
        <v>2.6631188998847</v>
      </c>
      <c r="J94" s="29">
        <v>2.30187363597729</v>
      </c>
      <c r="K94" s="29">
        <f>LOG10(A94)*1.07</f>
        <v>2.09617428978357</v>
      </c>
      <c r="L94" s="42">
        <f>LOG10(A94)*0.9522041973</f>
        <v>1.86540743645258</v>
      </c>
      <c r="M94" s="42">
        <f>LOG10(A94)*1.733970991</f>
        <v>3.39692094445303</v>
      </c>
      <c r="N94" s="29">
        <f>LOG10(A94)*1.66</f>
        <v>3.25200871125302</v>
      </c>
      <c r="O94" s="29">
        <f>LOG10(A94)*2.32</f>
        <v>4.54497603018494</v>
      </c>
      <c r="P94" s="29">
        <f>LOG10(A94)*0.227193479496986</f>
        <v>0.445081430400049</v>
      </c>
      <c r="Q94" s="29">
        <f>LOG10(A94)*0.441884531155838</f>
        <v>0.8656700871606871</v>
      </c>
      <c r="R94" s="29">
        <f>LOG10(A94)*0.374583955317376</f>
        <v>0.733825473366095</v>
      </c>
      <c r="S94" s="29">
        <f>LOG10(A94)*0.667765669600705</f>
        <v>1.30818058711879</v>
      </c>
      <c r="T94" s="29">
        <f>LOG10(A94)*0.704030083737626</f>
        <v>1.37922407548129</v>
      </c>
      <c r="U94" s="23"/>
      <c r="V94" s="23"/>
      <c r="W94" s="23"/>
      <c r="X94" s="23"/>
      <c r="Y94" s="23"/>
      <c r="Z94" s="23"/>
      <c r="AA94" s="23"/>
      <c r="AB94" s="23"/>
      <c r="AC94" s="23"/>
      <c r="AD94" s="23"/>
    </row>
    <row r="95" ht="14.25" customHeight="1">
      <c r="A95" s="28">
        <v>92</v>
      </c>
      <c r="B95" s="42">
        <f>LOG10(A95)*0.867661657088043</f>
        <v>1.70390340044397</v>
      </c>
      <c r="C95" s="42">
        <v>0</v>
      </c>
      <c r="D95" s="28">
        <f>LOG10(A95)*0.617322302900393</f>
        <v>1.21229002398472</v>
      </c>
      <c r="E95" s="28">
        <v>0</v>
      </c>
      <c r="F95" s="29">
        <f>LOG10(A95)*1.13</f>
        <v>2.21908024490048</v>
      </c>
      <c r="G95" s="42">
        <f>LOG10(A95)*0.801235970082698</f>
        <v>1.57345744487981</v>
      </c>
      <c r="H95" s="42">
        <v>0</v>
      </c>
      <c r="I95" s="29">
        <f>LOG10(A95)*1.359398995</f>
        <v>2.66957119888678</v>
      </c>
      <c r="J95" s="29">
        <v>2.30745069713103</v>
      </c>
      <c r="K95" s="29">
        <f>LOG10(A95)*1.07</f>
        <v>2.10125297525974</v>
      </c>
      <c r="L95" s="42">
        <f>LOG10(A95)*0.9522041973</f>
        <v>1.86992701180509</v>
      </c>
      <c r="M95" s="42">
        <f>LOG10(A95)*1.733970991</f>
        <v>3.40515112509611</v>
      </c>
      <c r="N95" s="29">
        <f>LOG10(A95)*1.66</f>
        <v>3.25988779339362</v>
      </c>
      <c r="O95" s="29">
        <f>LOG10(A95)*2.32</f>
        <v>4.55598775944169</v>
      </c>
      <c r="P95" s="29">
        <f>LOG10(A95)*0.227193479496986</f>
        <v>0.446159789488463</v>
      </c>
      <c r="Q95" s="29">
        <f>LOG10(A95)*0.441884531155838</f>
        <v>0.867767463376132</v>
      </c>
      <c r="R95" s="29">
        <f>LOG10(A95)*0.374583955317376</f>
        <v>0.735603411771214</v>
      </c>
      <c r="S95" s="29">
        <f>LOG10(A95)*0.667765669600705</f>
        <v>1.31135009348112</v>
      </c>
      <c r="T95" s="29">
        <f>LOG10(A95)*0.704030083737626</f>
        <v>1.38256570852902</v>
      </c>
      <c r="U95" s="23"/>
      <c r="V95" s="23"/>
      <c r="W95" s="23"/>
      <c r="X95" s="23"/>
      <c r="Y95" s="23"/>
      <c r="Z95" s="23"/>
      <c r="AA95" s="23"/>
      <c r="AB95" s="23"/>
      <c r="AC95" s="23"/>
      <c r="AD95" s="23"/>
    </row>
    <row r="96" ht="14.25" customHeight="1">
      <c r="A96" s="28">
        <v>93</v>
      </c>
      <c r="B96" s="42">
        <f>LOG10(A96)*0.867661657088043</f>
        <v>1.70797717709186</v>
      </c>
      <c r="C96" s="42">
        <v>0</v>
      </c>
      <c r="D96" s="28">
        <f>LOG10(A96)*0.617322302900393</f>
        <v>1.21518842702147</v>
      </c>
      <c r="E96" s="28">
        <v>0</v>
      </c>
      <c r="F96" s="29">
        <f>LOG10(A96)*1.13</f>
        <v>2.22438573186595</v>
      </c>
      <c r="G96" s="42">
        <f>LOG10(A96)*0.801235970082698</f>
        <v>1.57721934487586</v>
      </c>
      <c r="H96" s="42">
        <v>0</v>
      </c>
      <c r="I96" s="29">
        <f>LOG10(A96)*1.359398995</f>
        <v>2.67595374193886</v>
      </c>
      <c r="J96" s="29">
        <v>2.31296746455087</v>
      </c>
      <c r="K96" s="29">
        <f>LOG10(A96)*1.07</f>
        <v>2.10627675495271</v>
      </c>
      <c r="L96" s="42">
        <f>LOG10(A96)*0.9522041973</f>
        <v>1.87439772592654</v>
      </c>
      <c r="M96" s="42">
        <f>LOG10(A96)*1.733970991</f>
        <v>3.41329232907067</v>
      </c>
      <c r="N96" s="29">
        <f>LOG10(A96)*1.66</f>
        <v>3.26768169459953</v>
      </c>
      <c r="O96" s="29">
        <f>LOG10(A96)*2.32</f>
        <v>4.56688044064513</v>
      </c>
      <c r="P96" s="29">
        <f>LOG10(A96)*0.227193479496986</f>
        <v>0.447226490412455</v>
      </c>
      <c r="Q96" s="29">
        <f>LOG10(A96)*0.441884531155838</f>
        <v>0.869842164810017</v>
      </c>
      <c r="R96" s="29">
        <f>LOG10(A96)*0.374583955317376</f>
        <v>0.737362128844144</v>
      </c>
      <c r="S96" s="29">
        <f>LOG10(A96)*0.667765669600705</f>
        <v>1.31448533423869</v>
      </c>
      <c r="T96" s="29">
        <f>LOG10(A96)*0.704030083737626</f>
        <v>1.38587121510652</v>
      </c>
      <c r="U96" s="23"/>
      <c r="V96" s="23"/>
      <c r="W96" s="23"/>
      <c r="X96" s="23"/>
      <c r="Y96" s="23"/>
      <c r="Z96" s="23"/>
      <c r="AA96" s="23"/>
      <c r="AB96" s="23"/>
      <c r="AC96" s="23"/>
      <c r="AD96" s="23"/>
    </row>
    <row r="97" ht="14.25" customHeight="1">
      <c r="A97" s="28">
        <v>94</v>
      </c>
      <c r="B97" s="42">
        <f>LOG10(A97)*0.867661657088043</f>
        <v>1.71200738310089</v>
      </c>
      <c r="C97" s="42">
        <v>0</v>
      </c>
      <c r="D97" s="28">
        <f>LOG10(A97)*0.617322302900393</f>
        <v>1.21805583050108</v>
      </c>
      <c r="E97" s="28">
        <v>0</v>
      </c>
      <c r="F97" s="29">
        <f>LOG10(A97)*1.13</f>
        <v>2.22963447456766</v>
      </c>
      <c r="G97" s="42">
        <f>LOG10(A97)*0.801235970082698</f>
        <v>1.58094100987615</v>
      </c>
      <c r="H97" s="42">
        <v>0</v>
      </c>
      <c r="I97" s="29">
        <f>LOG10(A97)*1.359398995</f>
        <v>2.68226802118994</v>
      </c>
      <c r="J97" s="29">
        <v>2.31842522797965</v>
      </c>
      <c r="K97" s="29">
        <f>LOG10(A97)*1.07</f>
        <v>2.11124680335168</v>
      </c>
      <c r="L97" s="42">
        <f>LOG10(A97)*0.9522041973</f>
        <v>1.87882062400717</v>
      </c>
      <c r="M97" s="42">
        <f>LOG10(A97)*1.733970991</f>
        <v>3.42134645967597</v>
      </c>
      <c r="N97" s="29">
        <f>LOG10(A97)*1.66</f>
        <v>3.2753922369755</v>
      </c>
      <c r="O97" s="29">
        <f>LOG10(A97)*2.32</f>
        <v>4.5776566203513</v>
      </c>
      <c r="P97" s="29">
        <f>LOG10(A97)*0.227193479496986</f>
        <v>0.448281782551735</v>
      </c>
      <c r="Q97" s="29">
        <f>LOG10(A97)*0.441884531155838</f>
        <v>0.871894676498428</v>
      </c>
      <c r="R97" s="29">
        <f>LOG10(A97)*0.374583955317376</f>
        <v>0.7391020357482589</v>
      </c>
      <c r="S97" s="29">
        <f>LOG10(A97)*0.667765669600705</f>
        <v>1.3175870423668</v>
      </c>
      <c r="T97" s="29">
        <f>LOG10(A97)*0.704030083737626</f>
        <v>1.38914136799484</v>
      </c>
      <c r="U97" s="23"/>
      <c r="V97" s="23"/>
      <c r="W97" s="23"/>
      <c r="X97" s="23"/>
      <c r="Y97" s="23"/>
      <c r="Z97" s="23"/>
      <c r="AA97" s="23"/>
      <c r="AB97" s="23"/>
      <c r="AC97" s="23"/>
      <c r="AD97" s="23"/>
    </row>
    <row r="98" ht="14.25" customHeight="1">
      <c r="A98" s="28">
        <v>95</v>
      </c>
      <c r="B98" s="42">
        <f>LOG10(A98)*0.867661657088043</f>
        <v>1.71599494062706</v>
      </c>
      <c r="C98" s="42">
        <v>0</v>
      </c>
      <c r="D98" s="28">
        <f>LOG10(A98)*0.617322302900393</f>
        <v>1.22089289051738</v>
      </c>
      <c r="E98" s="28">
        <v>0</v>
      </c>
      <c r="F98" s="29">
        <f>LOG10(A98)*1.13</f>
        <v>2.2348276739764</v>
      </c>
      <c r="G98" s="42">
        <f>LOG10(A98)*0.801235970082698</f>
        <v>1.58462329143906</v>
      </c>
      <c r="H98" s="42">
        <v>0</v>
      </c>
      <c r="I98" s="29">
        <f>LOG10(A98)*1.359398995</f>
        <v>2.68851548141744</v>
      </c>
      <c r="J98" s="29">
        <v>2.3238252362144</v>
      </c>
      <c r="K98" s="29">
        <f>LOG10(A98)*1.07</f>
        <v>2.11616425765907</v>
      </c>
      <c r="L98" s="42">
        <f>LOG10(A98)*0.9522041973</f>
        <v>1.88319671805533</v>
      </c>
      <c r="M98" s="42">
        <f>LOG10(A98)*1.733970991</f>
        <v>3.4293153597868</v>
      </c>
      <c r="N98" s="29">
        <f>LOG10(A98)*1.66</f>
        <v>3.28302118477949</v>
      </c>
      <c r="O98" s="29">
        <f>LOG10(A98)*2.32</f>
        <v>4.58831876427013</v>
      </c>
      <c r="P98" s="29">
        <f>LOG10(A98)*0.227193479496986</f>
        <v>0.449325907368897</v>
      </c>
      <c r="Q98" s="29">
        <f>LOG10(A98)*0.441884531155838</f>
        <v>0.873925468078896</v>
      </c>
      <c r="R98" s="29">
        <f>LOG10(A98)*0.374583955317376</f>
        <v>0.740823530593638</v>
      </c>
      <c r="S98" s="29">
        <f>LOG10(A98)*0.667765669600705</f>
        <v>1.32065592757083</v>
      </c>
      <c r="T98" s="29">
        <f>LOG10(A98)*0.704030083737626</f>
        <v>1.39237691544139</v>
      </c>
      <c r="U98" s="23"/>
      <c r="V98" s="23"/>
      <c r="W98" s="23"/>
      <c r="X98" s="23"/>
      <c r="Y98" s="23"/>
      <c r="Z98" s="23"/>
      <c r="AA98" s="23"/>
      <c r="AB98" s="23"/>
      <c r="AC98" s="23"/>
      <c r="AD98" s="23"/>
    </row>
    <row r="99" ht="14.25" customHeight="1">
      <c r="A99" s="28">
        <v>96</v>
      </c>
      <c r="B99" s="42">
        <f>LOG10(A99)*0.867661657088043</f>
        <v>1.71994074285707</v>
      </c>
      <c r="C99" s="42">
        <v>0</v>
      </c>
      <c r="D99" s="28">
        <f>LOG10(A99)*0.617322302900393</f>
        <v>1.22370024255319</v>
      </c>
      <c r="E99" s="28">
        <v>0</v>
      </c>
      <c r="F99" s="29">
        <f>LOG10(A99)*1.13</f>
        <v>2.23996649333471</v>
      </c>
      <c r="G99" s="42">
        <f>LOG10(A99)*0.801235970082698</f>
        <v>1.58826701437148</v>
      </c>
      <c r="H99" s="42">
        <v>0</v>
      </c>
      <c r="I99" s="29">
        <f>LOG10(A99)*1.359398995</f>
        <v>2.6946975220114</v>
      </c>
      <c r="J99" s="29">
        <v>2.32916869882149</v>
      </c>
      <c r="K99" s="29">
        <f>LOG10(A99)*1.07</f>
        <v>2.12103021935234</v>
      </c>
      <c r="L99" s="42">
        <f>LOG10(A99)*0.9522041973</f>
        <v>1.88752698828732</v>
      </c>
      <c r="M99" s="42">
        <f>LOG10(A99)*1.733970991</f>
        <v>3.43720081438441</v>
      </c>
      <c r="N99" s="29">
        <f>LOG10(A99)*1.66</f>
        <v>3.29057024684568</v>
      </c>
      <c r="O99" s="29">
        <f>LOG10(A99)*2.32</f>
        <v>4.5988692606518</v>
      </c>
      <c r="P99" s="29">
        <f>LOG10(A99)*0.227193479496986</f>
        <v>0.45035909874104</v>
      </c>
      <c r="Q99" s="29">
        <f>LOG10(A99)*0.441884531155838</f>
        <v>0.875934994435395</v>
      </c>
      <c r="R99" s="29">
        <f>LOG10(A99)*0.374583955317376</f>
        <v>0.742526998983813</v>
      </c>
      <c r="S99" s="29">
        <f>LOG10(A99)*0.667765669600705</f>
        <v>1.32369267726088</v>
      </c>
      <c r="T99" s="29">
        <f>LOG10(A99)*0.704030083737626</f>
        <v>1.39557858218753</v>
      </c>
      <c r="U99" s="23"/>
      <c r="V99" s="23"/>
      <c r="W99" s="23"/>
      <c r="X99" s="23"/>
      <c r="Y99" s="23"/>
      <c r="Z99" s="23"/>
      <c r="AA99" s="23"/>
      <c r="AB99" s="23"/>
      <c r="AC99" s="23"/>
      <c r="AD99" s="23"/>
    </row>
    <row r="100" ht="14.25" customHeight="1">
      <c r="A100" s="28">
        <v>97</v>
      </c>
      <c r="B100" s="42">
        <f>LOG10(A100)*0.867661657088043</f>
        <v>1.72384565520913</v>
      </c>
      <c r="C100" s="42">
        <v>0</v>
      </c>
      <c r="D100" s="28">
        <f>LOG10(A100)*0.617322302900393</f>
        <v>1.22647850233465</v>
      </c>
      <c r="E100" s="28">
        <v>0</v>
      </c>
      <c r="F100" s="29">
        <f>LOG10(A100)*1.13</f>
        <v>2.24505205972086</v>
      </c>
      <c r="G100" s="42">
        <f>LOG10(A100)*0.801235970082698</f>
        <v>1.5918729778377</v>
      </c>
      <c r="H100" s="42">
        <v>0</v>
      </c>
      <c r="I100" s="29">
        <f>LOG10(A100)*1.359398995</f>
        <v>2.70081549885594</v>
      </c>
      <c r="J100" s="29">
        <v>2.33445678776284</v>
      </c>
      <c r="K100" s="29">
        <f>LOG10(A100)*1.07</f>
        <v>2.12584575566488</v>
      </c>
      <c r="L100" s="42">
        <f>LOG10(A100)*0.9522041973</f>
        <v>1.89181238444532</v>
      </c>
      <c r="M100" s="42">
        <f>LOG10(A100)*1.733970991</f>
        <v>3.44500455295643</v>
      </c>
      <c r="N100" s="29">
        <f>LOG10(A100)*1.66</f>
        <v>3.29804107888197</v>
      </c>
      <c r="O100" s="29">
        <f>LOG10(A100)*2.32</f>
        <v>4.60931042349769</v>
      </c>
      <c r="P100" s="29">
        <f>LOG10(A100)*0.227193479496986</f>
        <v>0.451381583274209</v>
      </c>
      <c r="Q100" s="29">
        <f>LOG10(A100)*0.441884531155838</f>
        <v>0.877923696309911</v>
      </c>
      <c r="R100" s="29">
        <f>LOG10(A100)*0.374583955317376</f>
        <v>0.744212814534213</v>
      </c>
      <c r="S100" s="29">
        <f>LOG10(A100)*0.667765669600705</f>
        <v>1.32669795747605</v>
      </c>
      <c r="T100" s="29">
        <f>LOG10(A100)*0.704030083737626</f>
        <v>1.39874707044301</v>
      </c>
      <c r="U100" s="23"/>
      <c r="V100" s="23"/>
      <c r="W100" s="23"/>
      <c r="X100" s="23"/>
      <c r="Y100" s="23"/>
      <c r="Z100" s="23"/>
      <c r="AA100" s="23"/>
      <c r="AB100" s="23"/>
      <c r="AC100" s="23"/>
      <c r="AD100" s="23"/>
    </row>
    <row r="101" ht="14.25" customHeight="1">
      <c r="A101" s="28">
        <v>98</v>
      </c>
      <c r="B101" s="42">
        <f>LOG10(A101)*0.867661657088043</f>
        <v>1.72771051647227</v>
      </c>
      <c r="C101" s="42">
        <v>0</v>
      </c>
      <c r="D101" s="28">
        <f>LOG10(A101)*0.617322302900393</f>
        <v>1.2292282666418</v>
      </c>
      <c r="E101" s="28">
        <v>0</v>
      </c>
      <c r="F101" s="29">
        <f>LOG10(A101)*1.13</f>
        <v>2.25008546553252</v>
      </c>
      <c r="G101" s="42">
        <f>LOG10(A101)*0.801235970082698</f>
        <v>1.59544195641144</v>
      </c>
      <c r="H101" s="42">
        <v>0</v>
      </c>
      <c r="I101" s="29">
        <f>LOG10(A101)*1.359398995</f>
        <v>2.70687072611417</v>
      </c>
      <c r="J101" s="29">
        <v>2.33969063893868</v>
      </c>
      <c r="K101" s="29">
        <f>LOG10(A101)*1.07</f>
        <v>2.13061190099097</v>
      </c>
      <c r="L101" s="42">
        <f>LOG10(A101)*0.9522041973</f>
        <v>1.8960538270476</v>
      </c>
      <c r="M101" s="42">
        <f>LOG10(A101)*1.733970991</f>
        <v>3.45272825177356</v>
      </c>
      <c r="N101" s="29">
        <f>LOG10(A101)*1.66</f>
        <v>3.30543528564954</v>
      </c>
      <c r="O101" s="29">
        <f>LOG10(A101)*2.32</f>
        <v>4.61964449560659</v>
      </c>
      <c r="P101" s="29">
        <f>LOG10(A101)*0.227193479496986</f>
        <v>0.452393580601707</v>
      </c>
      <c r="Q101" s="29">
        <f>LOG10(A101)*0.441884531155838</f>
        <v>0.879892000882657</v>
      </c>
      <c r="R101" s="29">
        <f>LOG10(A101)*0.374583955317376</f>
        <v>0.745881339363991</v>
      </c>
      <c r="S101" s="29">
        <f>LOG10(A101)*0.667765669600705</f>
        <v>1.32967241376118</v>
      </c>
      <c r="T101" s="29">
        <f>LOG10(A101)*0.704030083737626</f>
        <v>1.40188306081033</v>
      </c>
      <c r="U101" s="23"/>
      <c r="V101" s="23"/>
      <c r="W101" s="23"/>
      <c r="X101" s="23"/>
      <c r="Y101" s="23"/>
      <c r="Z101" s="23"/>
      <c r="AA101" s="23"/>
      <c r="AB101" s="23"/>
      <c r="AC101" s="23"/>
      <c r="AD101" s="23"/>
    </row>
    <row r="102" ht="14.25" customHeight="1">
      <c r="A102" s="28">
        <v>99</v>
      </c>
      <c r="B102" s="42">
        <f>LOG10(A102)*0.867661657088043</f>
        <v>1.73153613988773</v>
      </c>
      <c r="C102" s="42">
        <v>0</v>
      </c>
      <c r="D102" s="28">
        <f>LOG10(A102)*0.617322302900393</f>
        <v>1.23195011407803</v>
      </c>
      <c r="E102" s="28">
        <v>0</v>
      </c>
      <c r="F102" s="29">
        <f>LOG10(A102)*1.13</f>
        <v>2.25506776989523</v>
      </c>
      <c r="G102" s="42">
        <f>LOG10(A102)*0.801235970082698</f>
        <v>1.59897470107454</v>
      </c>
      <c r="H102" s="42">
        <v>0</v>
      </c>
      <c r="I102" s="29">
        <f>LOG10(A102)*1.359398995</f>
        <v>2.71286447792254</v>
      </c>
      <c r="J102" s="29">
        <v>2.34487135365212</v>
      </c>
      <c r="K102" s="29">
        <f>LOG10(A102)*1.07</f>
        <v>2.13532965821938</v>
      </c>
      <c r="L102" s="42">
        <f>LOG10(A102)*0.9522041973</f>
        <v>1.90025220857539</v>
      </c>
      <c r="M102" s="42">
        <f>LOG10(A102)*1.733970991</f>
        <v>3.46037353605079</v>
      </c>
      <c r="N102" s="29">
        <f>LOG10(A102)*1.66</f>
        <v>3.31275442303193</v>
      </c>
      <c r="O102" s="29">
        <f>LOG10(A102)*2.32</f>
        <v>4.62987365146632</v>
      </c>
      <c r="P102" s="29">
        <f>LOG10(A102)*0.227193479496986</f>
        <v>0.453395303667262</v>
      </c>
      <c r="Q102" s="29">
        <f>LOG10(A102)*0.441884531155838</f>
        <v>0.8818403223228281</v>
      </c>
      <c r="R102" s="29">
        <f>LOG10(A102)*0.374583955317376</f>
        <v>0.747532924562912</v>
      </c>
      <c r="S102" s="29">
        <f>LOG10(A102)*0.667765669600705</f>
        <v>1.33261667199917</v>
      </c>
      <c r="T102" s="29">
        <f>LOG10(A102)*0.704030083737626</f>
        <v>1.40498721316227</v>
      </c>
      <c r="U102" s="23"/>
      <c r="V102" s="23"/>
      <c r="W102" s="23"/>
      <c r="X102" s="23"/>
      <c r="Y102" s="23"/>
      <c r="Z102" s="23"/>
      <c r="AA102" s="23"/>
      <c r="AB102" s="23"/>
      <c r="AC102" s="23"/>
      <c r="AD102" s="23"/>
    </row>
    <row r="103" ht="14.25" customHeight="1">
      <c r="A103" s="28">
        <v>100</v>
      </c>
      <c r="B103" s="42">
        <f>LOG10(A103)*0.867661657088043</f>
        <v>1.73532331417609</v>
      </c>
      <c r="C103" s="42">
        <v>0</v>
      </c>
      <c r="D103" s="28">
        <f>LOG10(A103)*0.617322302900393</f>
        <v>1.23464460580079</v>
      </c>
      <c r="E103" s="28">
        <v>0</v>
      </c>
      <c r="F103" s="29">
        <f>LOG10(A103)*1.13</f>
        <v>2.26</v>
      </c>
      <c r="G103" s="42">
        <f>LOG10(A103)*0.801235970082698</f>
        <v>1.6024719401654</v>
      </c>
      <c r="H103" s="42">
        <v>0</v>
      </c>
      <c r="I103" s="29">
        <f>LOG10(A103)*1.359398995</f>
        <v>2.71879799</v>
      </c>
      <c r="J103" s="29">
        <v>2.35</v>
      </c>
      <c r="K103" s="29">
        <f>LOG10(A103)*1.07</f>
        <v>2.14</v>
      </c>
      <c r="L103" s="42">
        <f>LOG10(A103)*0.9522041973</f>
        <v>1.9044083946</v>
      </c>
      <c r="M103" s="42">
        <f>LOG10(A103)*1.733970991</f>
        <v>3.467941982</v>
      </c>
      <c r="N103" s="29">
        <f>LOG10(A103)*1.66</f>
        <v>3.32</v>
      </c>
      <c r="O103" s="29">
        <f>LOG10(A103)*2.32</f>
        <v>4.64</v>
      </c>
      <c r="P103" s="29">
        <f>LOG10(A103)*0.227193479496986</f>
        <v>0.454386958993972</v>
      </c>
      <c r="Q103" s="29">
        <f>LOG10(A103)*0.441884531155838</f>
        <v>0.883769062311676</v>
      </c>
      <c r="R103" s="29">
        <f>LOG10(A103)*0.374583955317376</f>
        <v>0.749167910634752</v>
      </c>
      <c r="S103" s="29">
        <f>LOG10(A103)*0.667765669600705</f>
        <v>1.33553133920141</v>
      </c>
      <c r="T103" s="29">
        <f>LOG10(A103)*0.704030083737626</f>
        <v>1.40806016747525</v>
      </c>
      <c r="U103" s="23"/>
      <c r="V103" s="23"/>
      <c r="W103" s="23"/>
      <c r="X103" s="23"/>
      <c r="Y103" s="23"/>
      <c r="Z103" s="23"/>
      <c r="AA103" s="23"/>
      <c r="AB103" s="23"/>
      <c r="AC103" s="23"/>
      <c r="AD103" s="2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E10"/>
  <sheetViews>
    <sheetView workbookViewId="0" showGridLines="0" defaultGridColor="1"/>
  </sheetViews>
  <sheetFormatPr defaultColWidth="12.6667" defaultRowHeight="15" customHeight="1" outlineLevelRow="0" outlineLevelCol="0"/>
  <cols>
    <col min="1" max="1" width="14.8516" style="43" customWidth="1"/>
    <col min="2" max="2" width="13.1719" style="43" customWidth="1"/>
    <col min="3" max="3" width="14.1719" style="43" customWidth="1"/>
    <col min="4" max="4" width="24.3516" style="43" customWidth="1"/>
    <col min="5" max="5" width="24" style="43" customWidth="1"/>
    <col min="6" max="6" width="24.1719" style="43" customWidth="1"/>
    <col min="7" max="7" width="15.3516" style="43" customWidth="1"/>
    <col min="8" max="8" width="13.1719" style="43" customWidth="1"/>
    <col min="9" max="9" width="24.8516" style="43" customWidth="1"/>
    <col min="10" max="10" width="20.3516" style="43" customWidth="1"/>
    <col min="11" max="11" width="25.5" style="43" customWidth="1"/>
    <col min="12" max="12" width="16.1719" style="43" customWidth="1"/>
    <col min="13" max="13" width="14" style="43" customWidth="1"/>
    <col min="14" max="14" width="17.8516" style="43" customWidth="1"/>
    <col min="15" max="15" width="15.6719" style="43" customWidth="1"/>
    <col min="16" max="16" width="12.6719" style="43" customWidth="1"/>
    <col min="17" max="17" width="26" style="43" customWidth="1"/>
    <col min="18" max="18" width="20.8516" style="43" customWidth="1"/>
    <col min="19" max="31" width="12.6719" style="43" customWidth="1"/>
    <col min="32" max="16384" width="12.6719" style="43" customWidth="1"/>
  </cols>
  <sheetData>
    <row r="1" ht="14.25" customHeight="1">
      <c r="A1" t="s" s="25">
        <v>108</v>
      </c>
      <c r="B1" t="s" s="25">
        <v>88</v>
      </c>
      <c r="C1" t="s" s="25">
        <v>89</v>
      </c>
      <c r="D1" t="s" s="25">
        <v>90</v>
      </c>
      <c r="E1" t="s" s="25">
        <v>91</v>
      </c>
      <c r="F1" t="s" s="25">
        <v>92</v>
      </c>
      <c r="G1" t="s" s="25">
        <v>93</v>
      </c>
      <c r="H1" t="s" s="25">
        <v>94</v>
      </c>
      <c r="I1" t="s" s="25">
        <v>95</v>
      </c>
      <c r="J1" t="s" s="27">
        <v>96</v>
      </c>
      <c r="K1" t="s" s="25">
        <v>97</v>
      </c>
      <c r="L1" t="s" s="25">
        <v>98</v>
      </c>
      <c r="M1" t="s" s="25">
        <v>99</v>
      </c>
      <c r="N1" t="s" s="25">
        <v>100</v>
      </c>
      <c r="O1" t="s" s="25">
        <v>101</v>
      </c>
      <c r="P1" t="s" s="25">
        <v>102</v>
      </c>
      <c r="Q1" t="s" s="25">
        <v>74</v>
      </c>
      <c r="R1" t="s" s="25">
        <v>103</v>
      </c>
      <c r="S1" t="s" s="25">
        <v>104</v>
      </c>
      <c r="T1" t="s" s="25">
        <v>105</v>
      </c>
      <c r="U1" s="41"/>
      <c r="V1" s="41"/>
      <c r="W1" s="41"/>
      <c r="X1" s="41"/>
      <c r="Y1" s="41"/>
      <c r="Z1" s="41"/>
      <c r="AA1" s="41"/>
      <c r="AB1" s="41"/>
      <c r="AC1" s="41"/>
      <c r="AD1" s="41"/>
      <c r="AE1" s="41"/>
    </row>
    <row r="2" ht="14.25" customHeight="1">
      <c r="A2" t="s" s="44">
        <v>20</v>
      </c>
      <c r="B2" s="28">
        <v>0</v>
      </c>
      <c r="C2" s="28">
        <v>0</v>
      </c>
      <c r="D2" s="28">
        <v>0</v>
      </c>
      <c r="E2" s="28">
        <v>0</v>
      </c>
      <c r="F2" s="28">
        <v>0</v>
      </c>
      <c r="G2" s="28">
        <v>0</v>
      </c>
      <c r="H2" s="28">
        <v>0</v>
      </c>
      <c r="I2" s="28">
        <v>0</v>
      </c>
      <c r="J2" s="28">
        <v>0</v>
      </c>
      <c r="K2" s="28">
        <v>0</v>
      </c>
      <c r="L2" s="28">
        <v>0</v>
      </c>
      <c r="M2" s="28">
        <v>0</v>
      </c>
      <c r="N2" s="29">
        <v>0</v>
      </c>
      <c r="O2" s="29">
        <v>0</v>
      </c>
      <c r="P2" s="29">
        <v>0</v>
      </c>
      <c r="Q2" s="29">
        <v>0</v>
      </c>
      <c r="R2" s="29">
        <v>0</v>
      </c>
      <c r="S2" s="29">
        <v>0</v>
      </c>
      <c r="T2" s="29">
        <v>0</v>
      </c>
      <c r="U2" s="23"/>
      <c r="V2" s="23"/>
      <c r="W2" s="23"/>
      <c r="X2" s="23"/>
      <c r="Y2" s="23"/>
      <c r="Z2" s="23"/>
      <c r="AA2" s="23"/>
      <c r="AB2" s="23"/>
      <c r="AC2" s="23"/>
      <c r="AD2" s="23"/>
      <c r="AE2" s="23"/>
    </row>
    <row r="3" ht="14.25" customHeight="1">
      <c r="A3" t="s" s="44">
        <v>26</v>
      </c>
      <c r="B3" s="29">
        <v>0</v>
      </c>
      <c r="C3" s="29">
        <v>0</v>
      </c>
      <c r="D3" s="29">
        <v>-0.101158780162651</v>
      </c>
      <c r="E3" s="29">
        <v>0</v>
      </c>
      <c r="F3" s="29">
        <v>0</v>
      </c>
      <c r="G3" s="29">
        <v>-0.0804197547184239</v>
      </c>
      <c r="H3" s="29">
        <v>0</v>
      </c>
      <c r="I3" s="29">
        <v>0</v>
      </c>
      <c r="J3" s="29">
        <v>0</v>
      </c>
      <c r="K3" s="29">
        <v>0</v>
      </c>
      <c r="L3" s="29">
        <v>-0.128774734636184</v>
      </c>
      <c r="M3" s="29">
        <v>0</v>
      </c>
      <c r="N3" s="29">
        <v>0</v>
      </c>
      <c r="O3" s="29">
        <v>-0.151</v>
      </c>
      <c r="P3" s="29">
        <v>-0.0522233410830317</v>
      </c>
      <c r="Q3" s="29">
        <v>-0.0763401461318189</v>
      </c>
      <c r="R3" s="29">
        <v>-0.0896039792255187</v>
      </c>
      <c r="S3" s="29">
        <v>-0.0825359314850711</v>
      </c>
      <c r="T3" s="29">
        <v>-0.140978239165392</v>
      </c>
      <c r="U3" s="23"/>
      <c r="V3" s="23"/>
      <c r="W3" s="23"/>
      <c r="X3" s="23"/>
      <c r="Y3" s="23"/>
      <c r="Z3" s="23"/>
      <c r="AA3" s="23"/>
      <c r="AB3" s="23"/>
      <c r="AC3" s="23"/>
      <c r="AD3" s="23"/>
      <c r="AE3" s="23"/>
    </row>
    <row r="4" ht="14.25" customHeight="1">
      <c r="A4" t="s" s="44">
        <v>109</v>
      </c>
      <c r="B4" s="29">
        <v>0</v>
      </c>
      <c r="C4" s="29">
        <v>-0.241729162862214</v>
      </c>
      <c r="D4" s="28">
        <v>0</v>
      </c>
      <c r="E4" s="29">
        <v>0</v>
      </c>
      <c r="F4" s="29">
        <v>0</v>
      </c>
      <c r="G4" s="29">
        <v>0</v>
      </c>
      <c r="H4" s="29">
        <v>0</v>
      </c>
      <c r="I4" s="29">
        <v>0.28982029373803</v>
      </c>
      <c r="J4" s="29">
        <v>0</v>
      </c>
      <c r="K4" s="29">
        <v>0</v>
      </c>
      <c r="L4" s="29">
        <v>0</v>
      </c>
      <c r="M4" s="29">
        <v>0.800619311504448</v>
      </c>
      <c r="N4" s="29">
        <v>0</v>
      </c>
      <c r="O4" s="29">
        <v>0</v>
      </c>
      <c r="P4" s="29">
        <v>0</v>
      </c>
      <c r="Q4" s="29">
        <v>0</v>
      </c>
      <c r="R4" s="29">
        <v>0</v>
      </c>
      <c r="S4" s="29">
        <v>0</v>
      </c>
      <c r="T4" s="29">
        <v>0</v>
      </c>
      <c r="U4" s="23"/>
      <c r="V4" s="23"/>
      <c r="W4" s="23"/>
      <c r="X4" s="23"/>
      <c r="Y4" s="23"/>
      <c r="Z4" s="23"/>
      <c r="AA4" s="23"/>
      <c r="AB4" s="23"/>
      <c r="AC4" s="23"/>
      <c r="AD4" s="23"/>
      <c r="AE4" s="23"/>
    </row>
    <row r="5" ht="14.25" customHeight="1">
      <c r="A5" t="s" s="25">
        <v>23</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3"/>
      <c r="V5" s="23"/>
      <c r="W5" s="23"/>
      <c r="X5" s="23"/>
      <c r="Y5" s="23"/>
      <c r="Z5" s="23"/>
      <c r="AA5" s="23"/>
      <c r="AB5" s="23"/>
      <c r="AC5" s="23"/>
      <c r="AD5" s="23"/>
      <c r="AE5" s="23"/>
    </row>
    <row r="6" ht="14.2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row>
    <row r="7" ht="14.25" customHeight="1">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row>
    <row r="8" ht="14.25" customHeight="1">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row>
    <row r="9" ht="14.25" customHeight="1">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row>
    <row r="10" ht="14.2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row>
  </sheetData>
  <hyperlinks>
    <hyperlink ref="J1" r:id="rId1" location="" tooltip="" display="MSK4.LowerExtremity.PF"/>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T103"/>
  <sheetViews>
    <sheetView workbookViewId="0" showGridLines="0" defaultGridColor="1"/>
  </sheetViews>
  <sheetFormatPr defaultColWidth="12.6667" defaultRowHeight="15" customHeight="1" outlineLevelRow="0" outlineLevelCol="0"/>
  <cols>
    <col min="1" max="1" width="15.3516" style="45" customWidth="1"/>
    <col min="2" max="2" width="16" style="45" customWidth="1"/>
    <col min="3" max="3" width="14.3516" style="45" customWidth="1"/>
    <col min="4" max="4" width="27.1719" style="45" customWidth="1"/>
    <col min="5" max="5" width="23.6719" style="45" customWidth="1"/>
    <col min="6" max="6" width="26" style="45" customWidth="1"/>
    <col min="7" max="7" width="17.3516" style="45" customWidth="1"/>
    <col min="8" max="8" width="14.1719" style="45" customWidth="1"/>
    <col min="9" max="9" width="26" style="45" customWidth="1"/>
    <col min="10" max="11" width="28.5" style="45" customWidth="1"/>
    <col min="12" max="12" width="20" style="45" customWidth="1"/>
    <col min="13" max="13" width="19.8516" style="45" customWidth="1"/>
    <col min="14" max="16" width="21.5" style="45" customWidth="1"/>
    <col min="17" max="17" width="22.8516" style="45" customWidth="1"/>
    <col min="18" max="18" width="12.6719" style="45" customWidth="1"/>
    <col min="19" max="19" width="22.8516" style="45" customWidth="1"/>
    <col min="20" max="20" width="12.6719" style="45" customWidth="1"/>
    <col min="21" max="16384" width="12.6719" style="45" customWidth="1"/>
  </cols>
  <sheetData>
    <row r="1" ht="14.25" customHeight="1">
      <c r="A1" t="s" s="44">
        <v>111</v>
      </c>
      <c r="B1" t="s" s="25">
        <v>88</v>
      </c>
      <c r="C1" t="s" s="25">
        <v>89</v>
      </c>
      <c r="D1" t="s" s="25">
        <v>90</v>
      </c>
      <c r="E1" t="s" s="25">
        <v>91</v>
      </c>
      <c r="F1" t="s" s="25">
        <v>92</v>
      </c>
      <c r="G1" t="s" s="25">
        <v>93</v>
      </c>
      <c r="H1" t="s" s="25">
        <v>94</v>
      </c>
      <c r="I1" t="s" s="25">
        <v>95</v>
      </c>
      <c r="J1" t="s" s="25">
        <v>107</v>
      </c>
      <c r="K1" t="s" s="25">
        <v>97</v>
      </c>
      <c r="L1" t="s" s="25">
        <v>98</v>
      </c>
      <c r="M1" t="s" s="25">
        <v>99</v>
      </c>
      <c r="N1" t="s" s="25">
        <v>100</v>
      </c>
      <c r="O1" t="s" s="25">
        <v>101</v>
      </c>
      <c r="P1" t="s" s="25">
        <v>102</v>
      </c>
      <c r="Q1" t="s" s="25">
        <v>74</v>
      </c>
      <c r="R1" t="s" s="25">
        <v>103</v>
      </c>
      <c r="S1" t="s" s="25">
        <v>104</v>
      </c>
      <c r="T1" t="s" s="25">
        <v>105</v>
      </c>
    </row>
    <row r="2" ht="14.25" customHeight="1">
      <c r="A2" t="s" s="44">
        <v>23</v>
      </c>
      <c r="B2" s="28">
        <v>0</v>
      </c>
      <c r="C2" s="28">
        <v>0</v>
      </c>
      <c r="D2" s="28">
        <v>0</v>
      </c>
      <c r="E2" s="28">
        <v>0</v>
      </c>
      <c r="F2" s="28">
        <v>0</v>
      </c>
      <c r="G2" s="28">
        <v>0</v>
      </c>
      <c r="H2" s="28">
        <v>0</v>
      </c>
      <c r="I2" s="28">
        <v>0</v>
      </c>
      <c r="J2" s="28">
        <v>0</v>
      </c>
      <c r="K2" s="28">
        <v>0</v>
      </c>
      <c r="L2" s="28">
        <v>0</v>
      </c>
      <c r="M2" s="28">
        <v>0</v>
      </c>
      <c r="N2" s="28">
        <v>0</v>
      </c>
      <c r="O2" s="28">
        <v>0</v>
      </c>
      <c r="P2" s="28">
        <v>0</v>
      </c>
      <c r="Q2" s="28">
        <v>0</v>
      </c>
      <c r="R2" s="28">
        <v>0</v>
      </c>
      <c r="S2" s="28">
        <v>0</v>
      </c>
      <c r="T2" s="28">
        <v>0</v>
      </c>
    </row>
    <row r="3" ht="14.25" customHeight="1">
      <c r="A3" s="28">
        <v>0</v>
      </c>
      <c r="B3" s="28">
        <v>0</v>
      </c>
      <c r="C3" s="28">
        <v>0</v>
      </c>
      <c r="D3" s="28">
        <v>0</v>
      </c>
      <c r="E3" s="28">
        <v>0</v>
      </c>
      <c r="F3" s="28">
        <v>0</v>
      </c>
      <c r="G3" s="28">
        <v>0</v>
      </c>
      <c r="H3" s="28">
        <v>0</v>
      </c>
      <c r="I3" s="28">
        <v>0</v>
      </c>
      <c r="J3" s="28">
        <v>0</v>
      </c>
      <c r="K3" s="28">
        <v>0</v>
      </c>
      <c r="L3" s="28">
        <v>0</v>
      </c>
      <c r="M3" s="28">
        <v>0</v>
      </c>
      <c r="N3" s="29">
        <v>0</v>
      </c>
      <c r="O3" s="29">
        <v>0</v>
      </c>
      <c r="P3" s="29">
        <v>0</v>
      </c>
      <c r="Q3" s="29">
        <v>0</v>
      </c>
      <c r="R3" s="29">
        <v>0</v>
      </c>
      <c r="S3" s="29">
        <v>0</v>
      </c>
      <c r="T3" s="29">
        <v>0</v>
      </c>
    </row>
    <row r="4" ht="14.25" customHeight="1">
      <c r="A4" s="28">
        <v>1</v>
      </c>
      <c r="B4" s="28">
        <f>-0.0380917474272738*A4</f>
        <v>-0.0380917474272738</v>
      </c>
      <c r="C4" s="28">
        <f>-0.1064849055*A4</f>
        <v>-0.1064849055</v>
      </c>
      <c r="D4" s="28">
        <f>-0.038092*A4</f>
        <v>-0.038092</v>
      </c>
      <c r="E4" s="28">
        <f>0.0935*A4</f>
        <v>0.0935</v>
      </c>
      <c r="F4" s="29">
        <f>0.037*A4</f>
        <v>0.037</v>
      </c>
      <c r="G4" s="28">
        <f>-0.0407256071639339*A4</f>
        <v>-0.0407256071639339</v>
      </c>
      <c r="H4" s="28">
        <f>-0.1361754947*A4</f>
        <v>-0.1361754947</v>
      </c>
      <c r="I4" s="29">
        <f>0.04278844419*A4</f>
        <v>0.042788444190</v>
      </c>
      <c r="J4" s="28">
        <v>0.06610000000000001</v>
      </c>
      <c r="K4" s="46">
        <f>0.0663*A4</f>
        <v>0.0663</v>
      </c>
      <c r="L4" s="28">
        <f>0.04273028901*A4</f>
        <v>0.042730289010</v>
      </c>
      <c r="M4" s="28">
        <f>0.1286634732*A4</f>
        <v>0.1286634732</v>
      </c>
      <c r="N4" s="35">
        <f>0.0734*A4</f>
        <v>0.07340000000000001</v>
      </c>
      <c r="O4" s="29">
        <f>0.0372*A4</f>
        <v>0.0372</v>
      </c>
      <c r="P4" s="29">
        <v>0</v>
      </c>
      <c r="Q4" s="29">
        <v>0</v>
      </c>
      <c r="R4" s="29">
        <v>0</v>
      </c>
      <c r="S4" s="29">
        <v>0</v>
      </c>
      <c r="T4" s="29">
        <v>0</v>
      </c>
    </row>
    <row r="5" ht="14.25" customHeight="1">
      <c r="A5" s="28">
        <v>2</v>
      </c>
      <c r="B5" s="28">
        <f>-0.0380917474272738*A5</f>
        <v>-0.0761834948545476</v>
      </c>
      <c r="C5" s="28">
        <f>-0.1064849055*A5</f>
        <v>-0.212969811</v>
      </c>
      <c r="D5" s="28">
        <f>-0.038092*A5</f>
        <v>-0.076184</v>
      </c>
      <c r="E5" s="28">
        <f>0.0935*A5</f>
        <v>0.187</v>
      </c>
      <c r="F5" s="29">
        <f>0.037*A5</f>
        <v>0.074</v>
      </c>
      <c r="G5" s="28">
        <f>-0.0407256071639339*A5</f>
        <v>-0.0814512143278678</v>
      </c>
      <c r="H5" s="28">
        <f>-0.1361754947*A5</f>
        <v>-0.2723509894</v>
      </c>
      <c r="I5" s="29">
        <f>0.04278844419*A5</f>
        <v>0.08557688837999999</v>
      </c>
      <c r="J5" s="28">
        <v>0.1322</v>
      </c>
      <c r="K5" s="29">
        <f>0.0663*A5</f>
        <v>0.1326</v>
      </c>
      <c r="L5" s="28">
        <f>0.04273028901*A5</f>
        <v>0.085460578020</v>
      </c>
      <c r="M5" s="28">
        <f>0.1286634732*A5</f>
        <v>0.2573269464</v>
      </c>
      <c r="N5" s="29">
        <f>0.0734*A5</f>
        <v>0.1468</v>
      </c>
      <c r="O5" s="29">
        <f>0.0372*A5</f>
        <v>0.07439999999999999</v>
      </c>
      <c r="P5" s="29">
        <v>0</v>
      </c>
      <c r="Q5" s="29">
        <v>0</v>
      </c>
      <c r="R5" s="29">
        <v>0</v>
      </c>
      <c r="S5" s="29">
        <v>0</v>
      </c>
      <c r="T5" s="29">
        <v>0</v>
      </c>
    </row>
    <row r="6" ht="14.25" customHeight="1">
      <c r="A6" s="28">
        <v>3</v>
      </c>
      <c r="B6" s="28">
        <f>-0.0380917474272738*A6</f>
        <v>-0.114275242281821</v>
      </c>
      <c r="C6" s="28">
        <f>-0.1064849055*A6</f>
        <v>-0.3194547165</v>
      </c>
      <c r="D6" s="28">
        <f>-0.038092*A6</f>
        <v>-0.114276</v>
      </c>
      <c r="E6" s="28">
        <f>0.0935*A6</f>
        <v>0.2805</v>
      </c>
      <c r="F6" s="29">
        <f>0.037*A6</f>
        <v>0.111</v>
      </c>
      <c r="G6" s="28">
        <f>-0.0407256071639339*A6</f>
        <v>-0.122176821491802</v>
      </c>
      <c r="H6" s="28">
        <f>-0.1361754947*A6</f>
        <v>-0.4085264841</v>
      </c>
      <c r="I6" s="29">
        <f>0.04278844419*A6</f>
        <v>0.128365332570</v>
      </c>
      <c r="J6" s="28">
        <v>0.1983</v>
      </c>
      <c r="K6" s="29">
        <f>0.0663*A6</f>
        <v>0.1989</v>
      </c>
      <c r="L6" s="28">
        <f>0.04273028901*A6</f>
        <v>0.128190867030</v>
      </c>
      <c r="M6" s="28">
        <f>0.1286634732*A6</f>
        <v>0.3859904196</v>
      </c>
      <c r="N6" s="29">
        <f>0.0734*A6</f>
        <v>0.2202</v>
      </c>
      <c r="O6" s="29">
        <f>0.0372*A6</f>
        <v>0.1116</v>
      </c>
      <c r="P6" s="29">
        <v>0</v>
      </c>
      <c r="Q6" s="29">
        <v>0</v>
      </c>
      <c r="R6" s="29">
        <v>0</v>
      </c>
      <c r="S6" s="29">
        <v>0</v>
      </c>
      <c r="T6" s="29">
        <v>0</v>
      </c>
    </row>
    <row r="7" ht="14.25" customHeight="1">
      <c r="A7" s="28">
        <v>4</v>
      </c>
      <c r="B7" s="28">
        <f>-0.0380917474272738*A7</f>
        <v>-0.152366989709095</v>
      </c>
      <c r="C7" s="28">
        <f>-0.1064849055*A7</f>
        <v>-0.425939622</v>
      </c>
      <c r="D7" s="28">
        <f>-0.038092*A7</f>
        <v>-0.152368</v>
      </c>
      <c r="E7" s="28">
        <f>0.0935*A7</f>
        <v>0.374</v>
      </c>
      <c r="F7" s="29">
        <f>0.037*A7</f>
        <v>0.148</v>
      </c>
      <c r="G7" s="28">
        <f>-0.0407256071639339*A7</f>
        <v>-0.162902428655736</v>
      </c>
      <c r="H7" s="28">
        <f>-0.1361754947*A7</f>
        <v>-0.5447019788</v>
      </c>
      <c r="I7" s="29">
        <f>0.04278844419*A7</f>
        <v>0.171153776760</v>
      </c>
      <c r="J7" s="28">
        <v>0.2644</v>
      </c>
      <c r="K7" s="29">
        <f>0.0663*A7</f>
        <v>0.2652</v>
      </c>
      <c r="L7" s="28">
        <f>0.04273028901*A7</f>
        <v>0.170921156040</v>
      </c>
      <c r="M7" s="28">
        <f>0.1286634732*A7</f>
        <v>0.5146538928</v>
      </c>
      <c r="N7" s="29">
        <f>0.0734*A7</f>
        <v>0.2936</v>
      </c>
      <c r="O7" s="29">
        <f>0.0372*A7</f>
        <v>0.1488</v>
      </c>
      <c r="P7" s="29">
        <v>0</v>
      </c>
      <c r="Q7" s="29">
        <v>0</v>
      </c>
      <c r="R7" s="29">
        <v>0</v>
      </c>
      <c r="S7" s="29">
        <v>0</v>
      </c>
      <c r="T7" s="29">
        <v>0</v>
      </c>
    </row>
    <row r="8" ht="14.25" customHeight="1">
      <c r="A8" s="28">
        <v>5</v>
      </c>
      <c r="B8" s="28">
        <f>-0.0380917474272738*A8</f>
        <v>-0.190458737136369</v>
      </c>
      <c r="C8" s="28">
        <f>-0.1064849055*A8</f>
        <v>-0.5324245275</v>
      </c>
      <c r="D8" s="28">
        <f>-0.038092*A8</f>
        <v>-0.19046</v>
      </c>
      <c r="E8" s="28">
        <f>0.0935*A8</f>
        <v>0.4675</v>
      </c>
      <c r="F8" s="29">
        <f>0.037*A8</f>
        <v>0.185</v>
      </c>
      <c r="G8" s="28">
        <f>-0.0407256071639339*A8</f>
        <v>-0.203628035819669</v>
      </c>
      <c r="H8" s="28">
        <f>-0.1361754947*A8</f>
        <v>-0.6808774735000001</v>
      </c>
      <c r="I8" s="29">
        <f>0.04278844419*A8</f>
        <v>0.213942220950</v>
      </c>
      <c r="J8" s="28">
        <v>0.3305</v>
      </c>
      <c r="K8" s="29">
        <f>K4*A8</f>
        <v>0.3315</v>
      </c>
      <c r="L8" s="28">
        <f>0.04273028901*A8</f>
        <v>0.213651445050</v>
      </c>
      <c r="M8" s="28">
        <f>0.1286634732*A8</f>
        <v>0.643317366</v>
      </c>
      <c r="N8" s="29">
        <f>0.0734*A8</f>
        <v>0.367</v>
      </c>
      <c r="O8" s="29">
        <f>0.0372*A8</f>
        <v>0.186</v>
      </c>
      <c r="P8" s="29">
        <v>0</v>
      </c>
      <c r="Q8" s="29">
        <v>0</v>
      </c>
      <c r="R8" s="29">
        <v>0</v>
      </c>
      <c r="S8" s="29">
        <v>0</v>
      </c>
      <c r="T8" s="29">
        <v>0</v>
      </c>
    </row>
    <row r="9" ht="14.25" customHeight="1">
      <c r="A9" s="28">
        <v>6</v>
      </c>
      <c r="B9" s="28">
        <f>-0.0380917474272738*A9</f>
        <v>-0.228550484563643</v>
      </c>
      <c r="C9" s="28">
        <f>-0.1064849055*A9</f>
        <v>-0.638909433</v>
      </c>
      <c r="D9" s="28">
        <f>-0.038092*A9</f>
        <v>-0.228552</v>
      </c>
      <c r="E9" s="28">
        <f>0.0935*A9</f>
        <v>0.5610000000000001</v>
      </c>
      <c r="F9" s="29">
        <f>0.037*A9</f>
        <v>0.222</v>
      </c>
      <c r="G9" s="28">
        <f>-0.0407256071639339*A9</f>
        <v>-0.244353642983603</v>
      </c>
      <c r="H9" s="28">
        <f>-0.1361754947*A9</f>
        <v>-0.8170529682</v>
      </c>
      <c r="I9" s="29">
        <f>0.04278844419*A9</f>
        <v>0.256730665140</v>
      </c>
      <c r="J9" s="28">
        <v>0.3966</v>
      </c>
      <c r="K9" s="29">
        <f>0.0663*A9</f>
        <v>0.3978</v>
      </c>
      <c r="L9" s="28">
        <f>0.04273028901*A9</f>
        <v>0.256381734060</v>
      </c>
      <c r="M9" s="28">
        <f>0.1286634732*A9</f>
        <v>0.7719808392</v>
      </c>
      <c r="N9" s="29">
        <f>0.0734*A9</f>
        <v>0.4404</v>
      </c>
      <c r="O9" s="29">
        <f>0.0372*A9</f>
        <v>0.2232</v>
      </c>
      <c r="P9" s="29">
        <v>0</v>
      </c>
      <c r="Q9" s="29">
        <v>0</v>
      </c>
      <c r="R9" s="29">
        <v>0</v>
      </c>
      <c r="S9" s="29">
        <v>0</v>
      </c>
      <c r="T9" s="29">
        <v>0</v>
      </c>
    </row>
    <row r="10" ht="14.25" customHeight="1">
      <c r="A10" s="28">
        <v>7</v>
      </c>
      <c r="B10" s="28">
        <f>-0.0380917474272738*A10</f>
        <v>-0.266642231990917</v>
      </c>
      <c r="C10" s="28">
        <f>-0.1064849055*A10</f>
        <v>-0.7453943385</v>
      </c>
      <c r="D10" s="28">
        <f>-0.038092*A10</f>
        <v>-0.266644</v>
      </c>
      <c r="E10" s="28">
        <f>0.0935*A10</f>
        <v>0.6545</v>
      </c>
      <c r="F10" s="29">
        <f>0.037*A10</f>
        <v>0.259</v>
      </c>
      <c r="G10" s="28">
        <f>-0.0407256071639339*A10</f>
        <v>-0.285079250147537</v>
      </c>
      <c r="H10" s="28">
        <f>-0.1361754947*A10</f>
        <v>-0.9532284629</v>
      </c>
      <c r="I10" s="29">
        <f>0.04278844419*A10</f>
        <v>0.299519109330</v>
      </c>
      <c r="J10" s="28">
        <v>0.4627</v>
      </c>
      <c r="K10" s="29">
        <f>0.0663*A10</f>
        <v>0.4641</v>
      </c>
      <c r="L10" s="28">
        <f>0.04273028901*A10</f>
        <v>0.299112023070</v>
      </c>
      <c r="M10" s="28">
        <f>0.1286634732*A10</f>
        <v>0.9006443124</v>
      </c>
      <c r="N10" s="29">
        <f>0.0734*A10</f>
        <v>0.5138</v>
      </c>
      <c r="O10" s="29">
        <f>0.0372*A10</f>
        <v>0.2604</v>
      </c>
      <c r="P10" s="29">
        <v>0</v>
      </c>
      <c r="Q10" s="29">
        <v>0</v>
      </c>
      <c r="R10" s="29">
        <v>0</v>
      </c>
      <c r="S10" s="29">
        <v>0</v>
      </c>
      <c r="T10" s="29">
        <v>0</v>
      </c>
    </row>
    <row r="11" ht="14.25" customHeight="1">
      <c r="A11" s="28">
        <v>8</v>
      </c>
      <c r="B11" s="28">
        <f>-0.0380917474272738*A11</f>
        <v>-0.30473397941819</v>
      </c>
      <c r="C11" s="28">
        <f>-0.1064849055*A11</f>
        <v>-0.851879244</v>
      </c>
      <c r="D11" s="28">
        <f>-0.038092*A11</f>
        <v>-0.304736</v>
      </c>
      <c r="E11" s="28">
        <f>0.0935*A11</f>
        <v>0.748</v>
      </c>
      <c r="F11" s="29">
        <f>0.037*A11</f>
        <v>0.296</v>
      </c>
      <c r="G11" s="28">
        <f>-0.0407256071639339*A11</f>
        <v>-0.325804857311471</v>
      </c>
      <c r="H11" s="28">
        <f>-0.1361754947*A11</f>
        <v>-1.0894039576</v>
      </c>
      <c r="I11" s="29">
        <f>0.04278844419*A11</f>
        <v>0.342307553520</v>
      </c>
      <c r="J11" s="28">
        <v>0.5288</v>
      </c>
      <c r="K11" s="29">
        <f>0.0663*A11</f>
        <v>0.5304</v>
      </c>
      <c r="L11" s="28">
        <f>0.04273028901*A11</f>
        <v>0.341842312080</v>
      </c>
      <c r="M11" s="28">
        <f>0.1286634732*A11</f>
        <v>1.0293077856</v>
      </c>
      <c r="N11" s="29">
        <f>0.0734*A11</f>
        <v>0.5872000000000001</v>
      </c>
      <c r="O11" s="29">
        <f>0.0372*A11</f>
        <v>0.2976</v>
      </c>
      <c r="P11" s="29">
        <v>0</v>
      </c>
      <c r="Q11" s="29">
        <v>0</v>
      </c>
      <c r="R11" s="29">
        <v>0</v>
      </c>
      <c r="S11" s="29">
        <v>0</v>
      </c>
      <c r="T11" s="29">
        <v>0</v>
      </c>
    </row>
    <row r="12" ht="14.25" customHeight="1">
      <c r="A12" s="28">
        <v>9</v>
      </c>
      <c r="B12" s="28">
        <f>-0.0380917474272738*A12</f>
        <v>-0.342825726845464</v>
      </c>
      <c r="C12" s="28">
        <f>-0.1064849055*A12</f>
        <v>-0.9583641495</v>
      </c>
      <c r="D12" s="28">
        <f>-0.038092*A12</f>
        <v>-0.342828</v>
      </c>
      <c r="E12" s="28">
        <f>0.0935*A12</f>
        <v>0.8415</v>
      </c>
      <c r="F12" s="29">
        <f>0.037*A12</f>
        <v>0.333</v>
      </c>
      <c r="G12" s="28">
        <f>-0.0407256071639339*A12</f>
        <v>-0.366530464475405</v>
      </c>
      <c r="H12" s="28">
        <f>-0.1361754947*A12</f>
        <v>-1.2255794523</v>
      </c>
      <c r="I12" s="29">
        <f>0.04278844419*A12</f>
        <v>0.385095997710</v>
      </c>
      <c r="J12" s="28">
        <v>0.5949</v>
      </c>
      <c r="K12" s="29">
        <f>0.0663*A12</f>
        <v>0.5967</v>
      </c>
      <c r="L12" s="28">
        <f>0.04273028901*A12</f>
        <v>0.384572601090</v>
      </c>
      <c r="M12" s="28">
        <f>0.1286634732*A12</f>
        <v>1.1579712588</v>
      </c>
      <c r="N12" s="29">
        <f>0.0734*A12</f>
        <v>0.6606</v>
      </c>
      <c r="O12" s="29">
        <f>0.0372*A12</f>
        <v>0.3348</v>
      </c>
      <c r="P12" s="29">
        <v>0</v>
      </c>
      <c r="Q12" s="29">
        <v>0</v>
      </c>
      <c r="R12" s="29">
        <v>0</v>
      </c>
      <c r="S12" s="29">
        <v>0</v>
      </c>
      <c r="T12" s="29">
        <v>0</v>
      </c>
    </row>
    <row r="13" ht="14.25" customHeight="1">
      <c r="A13" s="28">
        <v>10</v>
      </c>
      <c r="B13" s="28">
        <f>-0.0380917474272738*A13</f>
        <v>-0.380917474272738</v>
      </c>
      <c r="C13" s="28">
        <f>-0.1064849055*A13</f>
        <v>-1.064849055</v>
      </c>
      <c r="D13" s="28">
        <f>-0.038092*A13</f>
        <v>-0.38092</v>
      </c>
      <c r="E13" s="28">
        <f>0.0935*A13</f>
        <v>0.9350000000000001</v>
      </c>
      <c r="F13" s="29">
        <f>0.037*A13</f>
        <v>0.37</v>
      </c>
      <c r="G13" s="28">
        <f>-0.0407256071639339*A13</f>
        <v>-0.407256071639339</v>
      </c>
      <c r="H13" s="28">
        <f>-0.1361754947*A13</f>
        <v>-1.361754947</v>
      </c>
      <c r="I13" s="29">
        <f>0.04278844419*A13</f>
        <v>0.4278844419</v>
      </c>
      <c r="J13" s="28">
        <v>0.661</v>
      </c>
      <c r="K13" s="29">
        <f>0.0663*A13</f>
        <v>0.663</v>
      </c>
      <c r="L13" s="28">
        <f>0.04273028901*A13</f>
        <v>0.4273028901</v>
      </c>
      <c r="M13" s="28">
        <f>0.1286634732*A13</f>
        <v>1.286634732</v>
      </c>
      <c r="N13" s="29">
        <f>0.0734*A13</f>
        <v>0.734</v>
      </c>
      <c r="O13" s="29">
        <f>0.0372*A13</f>
        <v>0.372</v>
      </c>
      <c r="P13" s="29">
        <v>0</v>
      </c>
      <c r="Q13" s="29">
        <v>0</v>
      </c>
      <c r="R13" s="29">
        <v>0</v>
      </c>
      <c r="S13" s="29">
        <v>0</v>
      </c>
      <c r="T13" s="29">
        <v>0</v>
      </c>
    </row>
    <row r="14" ht="14.25" customHeight="1">
      <c r="A14" s="28">
        <v>11</v>
      </c>
      <c r="B14" s="28">
        <f>-0.0380917474272738*A14</f>
        <v>-0.419009221700012</v>
      </c>
      <c r="C14" s="28">
        <f>-0.1064849055*A14</f>
        <v>-1.1713339605</v>
      </c>
      <c r="D14" s="28">
        <f>-0.038092*A14</f>
        <v>-0.419012</v>
      </c>
      <c r="E14" s="28">
        <f>0.0935*A14</f>
        <v>1.0285</v>
      </c>
      <c r="F14" s="29">
        <f>0.037*A14</f>
        <v>0.407</v>
      </c>
      <c r="G14" s="28">
        <f>-0.0407256071639339*A14</f>
        <v>-0.447981678803273</v>
      </c>
      <c r="H14" s="28">
        <f>-0.1361754947*A14</f>
        <v>-1.4979304417</v>
      </c>
      <c r="I14" s="29">
        <f>0.04278844419*A14</f>
        <v>0.470672886090</v>
      </c>
      <c r="J14" s="28">
        <v>0.7271</v>
      </c>
      <c r="K14" s="29">
        <f>0.0663*A14</f>
        <v>0.7292999999999999</v>
      </c>
      <c r="L14" s="28">
        <f>0.04273028901*A14</f>
        <v>0.470033179110</v>
      </c>
      <c r="M14" s="28">
        <f>0.1286634732*A14</f>
        <v>1.4152982052</v>
      </c>
      <c r="N14" s="29">
        <f>0.0734*A14</f>
        <v>0.8074</v>
      </c>
      <c r="O14" s="29">
        <f>0.0372*A14</f>
        <v>0.4092</v>
      </c>
      <c r="P14" s="29">
        <v>0</v>
      </c>
      <c r="Q14" s="29">
        <v>0</v>
      </c>
      <c r="R14" s="29">
        <v>0</v>
      </c>
      <c r="S14" s="29">
        <v>0</v>
      </c>
      <c r="T14" s="29">
        <v>0</v>
      </c>
    </row>
    <row r="15" ht="14.25" customHeight="1">
      <c r="A15" s="28">
        <v>12</v>
      </c>
      <c r="B15" s="28">
        <f>-0.0380917474272738*A15</f>
        <v>-0.457100969127286</v>
      </c>
      <c r="C15" s="28">
        <f>-0.1064849055*A15</f>
        <v>-1.277818866</v>
      </c>
      <c r="D15" s="28">
        <f>-0.038092*A15</f>
        <v>-0.457104</v>
      </c>
      <c r="E15" s="28">
        <f>0.0935*A15</f>
        <v>1.122</v>
      </c>
      <c r="F15" s="29">
        <f>0.037*A15</f>
        <v>0.444</v>
      </c>
      <c r="G15" s="28">
        <f>-0.0407256071639339*A15</f>
        <v>-0.488707285967207</v>
      </c>
      <c r="H15" s="28">
        <f>-0.1361754947*A15</f>
        <v>-1.6341059364</v>
      </c>
      <c r="I15" s="29">
        <f>0.04278844419*A15</f>
        <v>0.513461330280</v>
      </c>
      <c r="J15" s="28">
        <v>0.7932</v>
      </c>
      <c r="K15" s="29">
        <f>0.0663*A15</f>
        <v>0.7956</v>
      </c>
      <c r="L15" s="28">
        <f>0.04273028901*A15</f>
        <v>0.512763468120</v>
      </c>
      <c r="M15" s="28">
        <f>0.1286634732*A15</f>
        <v>1.5439616784</v>
      </c>
      <c r="N15" s="29">
        <f>0.0734*A15</f>
        <v>0.8808</v>
      </c>
      <c r="O15" s="29">
        <f>0.0372*A15</f>
        <v>0.4464</v>
      </c>
      <c r="P15" s="29">
        <v>0</v>
      </c>
      <c r="Q15" s="29">
        <v>0</v>
      </c>
      <c r="R15" s="29">
        <v>0</v>
      </c>
      <c r="S15" s="29">
        <v>0</v>
      </c>
      <c r="T15" s="29">
        <v>0</v>
      </c>
    </row>
    <row r="16" ht="14.25" customHeight="1">
      <c r="A16" s="28">
        <v>13</v>
      </c>
      <c r="B16" s="28">
        <f>-0.0380917474272738*A16</f>
        <v>-0.495192716554559</v>
      </c>
      <c r="C16" s="28">
        <f>-0.1064849055*A16</f>
        <v>-1.3843037715</v>
      </c>
      <c r="D16" s="28">
        <f>-0.038092*A16</f>
        <v>-0.495196</v>
      </c>
      <c r="E16" s="28">
        <f>0.0935*A16</f>
        <v>1.2155</v>
      </c>
      <c r="F16" s="29">
        <f>0.037*A16</f>
        <v>0.481</v>
      </c>
      <c r="G16" s="28">
        <f>-0.0407256071639339*A16</f>
        <v>-0.5294328931311409</v>
      </c>
      <c r="H16" s="28">
        <f>-0.1361754947*A16</f>
        <v>-1.7702814311</v>
      </c>
      <c r="I16" s="29">
        <f>0.04278844419*A16</f>
        <v>0.556249774470</v>
      </c>
      <c r="J16" s="28">
        <v>0.8593</v>
      </c>
      <c r="K16" s="29">
        <f>0.0663*A16</f>
        <v>0.8619</v>
      </c>
      <c r="L16" s="28">
        <f>0.04273028901*A16</f>
        <v>0.555493757130</v>
      </c>
      <c r="M16" s="28">
        <f>0.1286634732*A16</f>
        <v>1.6726251516</v>
      </c>
      <c r="N16" s="29">
        <f>0.0734*A16</f>
        <v>0.9542</v>
      </c>
      <c r="O16" s="29">
        <f>0.0372*A16</f>
        <v>0.4836</v>
      </c>
      <c r="P16" s="29">
        <v>0</v>
      </c>
      <c r="Q16" s="29">
        <v>0</v>
      </c>
      <c r="R16" s="29">
        <v>0</v>
      </c>
      <c r="S16" s="29">
        <v>0</v>
      </c>
      <c r="T16" s="29">
        <v>0</v>
      </c>
    </row>
    <row r="17" ht="14.25" customHeight="1">
      <c r="A17" s="28">
        <v>14</v>
      </c>
      <c r="B17" s="28">
        <f>-0.0380917474272738*A17</f>
        <v>-0.533284463981833</v>
      </c>
      <c r="C17" s="28">
        <f>-0.1064849055*A17</f>
        <v>-1.490788677</v>
      </c>
      <c r="D17" s="28">
        <f>-0.038092*A17</f>
        <v>-0.533288</v>
      </c>
      <c r="E17" s="28">
        <f>0.0935*A17</f>
        <v>1.309</v>
      </c>
      <c r="F17" s="29">
        <f>0.037*A17</f>
        <v>0.518</v>
      </c>
      <c r="G17" s="28">
        <f>-0.0407256071639339*A17</f>
        <v>-0.570158500295075</v>
      </c>
      <c r="H17" s="28">
        <f>-0.1361754947*A17</f>
        <v>-1.9064569258</v>
      </c>
      <c r="I17" s="29">
        <f>0.04278844419*A17</f>
        <v>0.599038218660</v>
      </c>
      <c r="J17" s="28">
        <v>0.9254</v>
      </c>
      <c r="K17" s="29">
        <f>0.0663*A17</f>
        <v>0.9282</v>
      </c>
      <c r="L17" s="28">
        <f>0.04273028901*A17</f>
        <v>0.598224046140</v>
      </c>
      <c r="M17" s="28">
        <f>0.1286634732*A17</f>
        <v>1.8012886248</v>
      </c>
      <c r="N17" s="29">
        <f>0.0734*A17</f>
        <v>1.0276</v>
      </c>
      <c r="O17" s="29">
        <f>0.0372*A17</f>
        <v>0.5208</v>
      </c>
      <c r="P17" s="29">
        <v>0</v>
      </c>
      <c r="Q17" s="29">
        <v>0</v>
      </c>
      <c r="R17" s="29">
        <v>0</v>
      </c>
      <c r="S17" s="29">
        <v>0</v>
      </c>
      <c r="T17" s="29">
        <v>0</v>
      </c>
    </row>
    <row r="18" ht="14.25" customHeight="1">
      <c r="A18" s="28">
        <v>15</v>
      </c>
      <c r="B18" s="28">
        <f>-0.0380917474272738*A18</f>
        <v>-0.571376211409107</v>
      </c>
      <c r="C18" s="28">
        <f>-0.1064849055*A18</f>
        <v>-1.5972735825</v>
      </c>
      <c r="D18" s="28">
        <f>-0.038092*A18</f>
        <v>-0.57138</v>
      </c>
      <c r="E18" s="28">
        <f>0.0935*A18</f>
        <v>1.4025</v>
      </c>
      <c r="F18" s="29">
        <f>0.037*A18</f>
        <v>0.555</v>
      </c>
      <c r="G18" s="28">
        <f>-0.0407256071639339*A18</f>
        <v>-0.610884107459008</v>
      </c>
      <c r="H18" s="28">
        <f>-0.1361754947*A18</f>
        <v>-2.0426324205</v>
      </c>
      <c r="I18" s="29">
        <f>0.04278844419*A18</f>
        <v>0.641826662850</v>
      </c>
      <c r="J18" s="28">
        <v>0.9915</v>
      </c>
      <c r="K18" s="29">
        <f>0.0663*A18</f>
        <v>0.9945000000000001</v>
      </c>
      <c r="L18" s="28">
        <f>0.04273028901*A18</f>
        <v>0.640954335150</v>
      </c>
      <c r="M18" s="28">
        <f>0.1286634732*A18</f>
        <v>1.929952098</v>
      </c>
      <c r="N18" s="29">
        <f>0.0734*A18</f>
        <v>1.101</v>
      </c>
      <c r="O18" s="29">
        <f>0.0372*A18</f>
        <v>0.5580000000000001</v>
      </c>
      <c r="P18" s="29">
        <v>0</v>
      </c>
      <c r="Q18" s="29">
        <v>0</v>
      </c>
      <c r="R18" s="29">
        <v>0</v>
      </c>
      <c r="S18" s="29">
        <v>0</v>
      </c>
      <c r="T18" s="29">
        <v>0</v>
      </c>
    </row>
    <row r="19" ht="14.25" customHeight="1">
      <c r="A19" s="28">
        <v>16</v>
      </c>
      <c r="B19" s="28">
        <f>-0.0380917474272738*A19</f>
        <v>-0.6094679588363811</v>
      </c>
      <c r="C19" s="28">
        <f>-0.1064849055*A19</f>
        <v>-1.703758488</v>
      </c>
      <c r="D19" s="28">
        <f>-0.038092*A19</f>
        <v>-0.609472</v>
      </c>
      <c r="E19" s="28">
        <f>0.0935*A19</f>
        <v>1.496</v>
      </c>
      <c r="F19" s="29">
        <f>0.037*A19</f>
        <v>0.592</v>
      </c>
      <c r="G19" s="28">
        <f>-0.0407256071639339*A19</f>
        <v>-0.651609714622942</v>
      </c>
      <c r="H19" s="28">
        <f>-0.1361754947*A19</f>
        <v>-2.1788079152</v>
      </c>
      <c r="I19" s="29">
        <f>0.04278844419*A19</f>
        <v>0.6846151070399999</v>
      </c>
      <c r="J19" s="28">
        <v>1.0576</v>
      </c>
      <c r="K19" s="29">
        <f>0.0663*A19</f>
        <v>1.0608</v>
      </c>
      <c r="L19" s="28">
        <f>0.04273028901*A19</f>
        <v>0.683684624160</v>
      </c>
      <c r="M19" s="28">
        <f>0.1286634732*A19</f>
        <v>2.0586155712</v>
      </c>
      <c r="N19" s="29">
        <f>0.0734*A19</f>
        <v>1.1744</v>
      </c>
      <c r="O19" s="29">
        <f>0.0372*A19</f>
        <v>0.5952</v>
      </c>
      <c r="P19" s="29">
        <v>0</v>
      </c>
      <c r="Q19" s="29">
        <v>0</v>
      </c>
      <c r="R19" s="29">
        <v>0</v>
      </c>
      <c r="S19" s="29">
        <v>0</v>
      </c>
      <c r="T19" s="29">
        <v>0</v>
      </c>
    </row>
    <row r="20" ht="14.25" customHeight="1">
      <c r="A20" s="28">
        <v>17</v>
      </c>
      <c r="B20" s="28">
        <f>-0.0380917474272738*A20</f>
        <v>-0.647559706263655</v>
      </c>
      <c r="C20" s="28">
        <f>-0.1064849055*A20</f>
        <v>-1.8102433935</v>
      </c>
      <c r="D20" s="28">
        <f>-0.038092*A20</f>
        <v>-0.647564</v>
      </c>
      <c r="E20" s="28">
        <f>0.0935*A20</f>
        <v>1.5895</v>
      </c>
      <c r="F20" s="29">
        <f>0.037*A20</f>
        <v>0.629</v>
      </c>
      <c r="G20" s="28">
        <f>-0.0407256071639339*A20</f>
        <v>-0.692335321786876</v>
      </c>
      <c r="H20" s="28">
        <f>-0.1361754947*A20</f>
        <v>-2.3149834099</v>
      </c>
      <c r="I20" s="29">
        <f>0.04278844419*A20</f>
        <v>0.727403551230</v>
      </c>
      <c r="J20" s="28">
        <v>1.1237</v>
      </c>
      <c r="K20" s="29">
        <f>0.0663*A20</f>
        <v>1.1271</v>
      </c>
      <c r="L20" s="28">
        <f>0.04273028901*A20</f>
        <v>0.726414913170</v>
      </c>
      <c r="M20" s="28">
        <f>0.1286634732*A20</f>
        <v>2.1872790444</v>
      </c>
      <c r="N20" s="29">
        <f>0.0734*A20</f>
        <v>1.2478</v>
      </c>
      <c r="O20" s="29">
        <f>0.0372*A20</f>
        <v>0.6324</v>
      </c>
      <c r="P20" s="29">
        <v>0</v>
      </c>
      <c r="Q20" s="29">
        <v>0</v>
      </c>
      <c r="R20" s="29">
        <v>0</v>
      </c>
      <c r="S20" s="29">
        <v>0</v>
      </c>
      <c r="T20" s="29">
        <v>0</v>
      </c>
    </row>
    <row r="21" ht="14.25" customHeight="1">
      <c r="A21" s="28">
        <v>18</v>
      </c>
      <c r="B21" s="28">
        <f>-0.0380917474272738*A21</f>
        <v>-0.6856514536909279</v>
      </c>
      <c r="C21" s="28">
        <f>-0.1064849055*A21</f>
        <v>-1.916728299</v>
      </c>
      <c r="D21" s="28">
        <f>-0.038092*A21</f>
        <v>-0.685656</v>
      </c>
      <c r="E21" s="28">
        <f>0.0935*A21</f>
        <v>1.683</v>
      </c>
      <c r="F21" s="29">
        <f>0.037*A21</f>
        <v>0.666</v>
      </c>
      <c r="G21" s="28">
        <f>-0.0407256071639339*A21</f>
        <v>-0.73306092895081</v>
      </c>
      <c r="H21" s="28">
        <f>-0.1361754947*A21</f>
        <v>-2.4511589046</v>
      </c>
      <c r="I21" s="29">
        <f>0.04278844419*A21</f>
        <v>0.7701919954200001</v>
      </c>
      <c r="J21" s="28">
        <v>1.1898</v>
      </c>
      <c r="K21" s="29">
        <f>0.0663*A21</f>
        <v>1.1934</v>
      </c>
      <c r="L21" s="28">
        <f>0.04273028901*A21</f>
        <v>0.769145202180</v>
      </c>
      <c r="M21" s="28">
        <f>0.1286634732*A21</f>
        <v>2.3159425176</v>
      </c>
      <c r="N21" s="29">
        <f>0.0734*A21</f>
        <v>1.3212</v>
      </c>
      <c r="O21" s="29">
        <f>0.0372*A21</f>
        <v>0.6696</v>
      </c>
      <c r="P21" s="29">
        <v>0</v>
      </c>
      <c r="Q21" s="29">
        <v>0</v>
      </c>
      <c r="R21" s="29">
        <v>0</v>
      </c>
      <c r="S21" s="29">
        <v>0</v>
      </c>
      <c r="T21" s="29">
        <v>0</v>
      </c>
    </row>
    <row r="22" ht="14.25" customHeight="1">
      <c r="A22" s="28">
        <v>19</v>
      </c>
      <c r="B22" s="28">
        <f>-0.0380917474272738*A22</f>
        <v>-0.723743201118202</v>
      </c>
      <c r="C22" s="28">
        <f>-0.1064849055*A22</f>
        <v>-2.0232132045</v>
      </c>
      <c r="D22" s="28">
        <f>-0.038092*A22</f>
        <v>-0.7237479999999999</v>
      </c>
      <c r="E22" s="28">
        <f>0.0935*A22</f>
        <v>1.7765</v>
      </c>
      <c r="F22" s="29">
        <f>0.037*A22</f>
        <v>0.703</v>
      </c>
      <c r="G22" s="28">
        <f>-0.0407256071639339*A22</f>
        <v>-0.773786536114744</v>
      </c>
      <c r="H22" s="28">
        <f>-0.1361754947*A22</f>
        <v>-2.5873343993</v>
      </c>
      <c r="I22" s="29">
        <f>0.04278844419*A22</f>
        <v>0.812980439610</v>
      </c>
      <c r="J22" s="28">
        <v>1.2559</v>
      </c>
      <c r="K22" s="29">
        <f>0.0663*A22</f>
        <v>1.2597</v>
      </c>
      <c r="L22" s="28">
        <f>0.04273028901*A22</f>
        <v>0.811875491190</v>
      </c>
      <c r="M22" s="28">
        <f>0.1286634732*A22</f>
        <v>2.4446059908</v>
      </c>
      <c r="N22" s="29">
        <f>0.0734*A22</f>
        <v>1.3946</v>
      </c>
      <c r="O22" s="29">
        <f>0.0372*A22</f>
        <v>0.7068</v>
      </c>
      <c r="P22" s="29">
        <v>0</v>
      </c>
      <c r="Q22" s="29">
        <v>0</v>
      </c>
      <c r="R22" s="29">
        <v>0</v>
      </c>
      <c r="S22" s="29">
        <v>0</v>
      </c>
      <c r="T22" s="29">
        <v>0</v>
      </c>
    </row>
    <row r="23" ht="14.25" customHeight="1">
      <c r="A23" s="28">
        <v>20</v>
      </c>
      <c r="B23" s="28">
        <f>-0.0380917474272738*A23</f>
        <v>-0.761834948545476</v>
      </c>
      <c r="C23" s="28">
        <f>-0.1064849055*A23</f>
        <v>-2.12969811</v>
      </c>
      <c r="D23" s="28">
        <f>-0.038092*A23</f>
        <v>-0.76184</v>
      </c>
      <c r="E23" s="28">
        <f>0.0935*A23</f>
        <v>1.87</v>
      </c>
      <c r="F23" s="29">
        <f>0.037*A23</f>
        <v>0.74</v>
      </c>
      <c r="G23" s="28">
        <f>-0.0407256071639339*A23</f>
        <v>-0.814512143278678</v>
      </c>
      <c r="H23" s="28">
        <f>-0.1361754947*A23</f>
        <v>-2.723509894</v>
      </c>
      <c r="I23" s="29">
        <f>0.04278844419*A23</f>
        <v>0.8557688838</v>
      </c>
      <c r="J23" s="28">
        <v>1.322</v>
      </c>
      <c r="K23" s="29">
        <f>0.0663*A23</f>
        <v>1.326</v>
      </c>
      <c r="L23" s="28">
        <f>0.04273028901*A23</f>
        <v>0.8546057802</v>
      </c>
      <c r="M23" s="28">
        <f>0.1286634732*A23</f>
        <v>2.573269464</v>
      </c>
      <c r="N23" s="29">
        <f>0.0734*A23</f>
        <v>1.468</v>
      </c>
      <c r="O23" s="29">
        <f>0.0372*A23</f>
        <v>0.744</v>
      </c>
      <c r="P23" s="29">
        <v>0</v>
      </c>
      <c r="Q23" s="29">
        <v>0</v>
      </c>
      <c r="R23" s="29">
        <v>0</v>
      </c>
      <c r="S23" s="29">
        <v>0</v>
      </c>
      <c r="T23" s="29">
        <v>0</v>
      </c>
    </row>
    <row r="24" ht="14.25" customHeight="1">
      <c r="A24" s="28">
        <v>21</v>
      </c>
      <c r="B24" s="28">
        <f>-0.0380917474272738*A24</f>
        <v>-0.79992669597275</v>
      </c>
      <c r="C24" s="28">
        <f>-0.1064849055*A24</f>
        <v>-2.2361830155</v>
      </c>
      <c r="D24" s="28">
        <f>-0.038092*A24</f>
        <v>-0.799932</v>
      </c>
      <c r="E24" s="28">
        <f>0.0935*A24</f>
        <v>1.9635</v>
      </c>
      <c r="F24" s="29">
        <f>0.037*A24</f>
        <v>0.777</v>
      </c>
      <c r="G24" s="28">
        <f>-0.0407256071639339*A24</f>
        <v>-0.855237750442612</v>
      </c>
      <c r="H24" s="28">
        <f>-0.1361754947*A24</f>
        <v>-2.8596853887</v>
      </c>
      <c r="I24" s="29">
        <f>0.04278844419*A24</f>
        <v>0.898557327990</v>
      </c>
      <c r="J24" s="28">
        <v>1.3881</v>
      </c>
      <c r="K24" s="29">
        <f>0.0663*A24</f>
        <v>1.3923</v>
      </c>
      <c r="L24" s="28">
        <f>0.04273028901*A24</f>
        <v>0.897336069210</v>
      </c>
      <c r="M24" s="28">
        <f>0.1286634732*A24</f>
        <v>2.7019329372</v>
      </c>
      <c r="N24" s="29">
        <f>0.0734*A24</f>
        <v>1.5414</v>
      </c>
      <c r="O24" s="29">
        <f>0.0372*A24</f>
        <v>0.7812</v>
      </c>
      <c r="P24" s="29">
        <v>0</v>
      </c>
      <c r="Q24" s="29">
        <v>0</v>
      </c>
      <c r="R24" s="29">
        <v>0</v>
      </c>
      <c r="S24" s="29">
        <v>0</v>
      </c>
      <c r="T24" s="29">
        <v>0</v>
      </c>
    </row>
    <row r="25" ht="14.25" customHeight="1">
      <c r="A25" s="28">
        <v>22</v>
      </c>
      <c r="B25" s="28">
        <f>-0.0380917474272738*A25</f>
        <v>-0.838018443400024</v>
      </c>
      <c r="C25" s="28">
        <f>-0.1064849055*A25</f>
        <v>-2.342667921</v>
      </c>
      <c r="D25" s="28">
        <f>-0.038092*A25</f>
        <v>-0.838024</v>
      </c>
      <c r="E25" s="28">
        <f>0.0935*A25</f>
        <v>2.057</v>
      </c>
      <c r="F25" s="29">
        <f>0.037*A25</f>
        <v>0.8139999999999999</v>
      </c>
      <c r="G25" s="28">
        <f>-0.0407256071639339*A25</f>
        <v>-0.895963357606546</v>
      </c>
      <c r="H25" s="28">
        <f>-0.1361754947*A25</f>
        <v>-2.9958608834</v>
      </c>
      <c r="I25" s="29">
        <f>0.04278844419*A25</f>
        <v>0.941345772180</v>
      </c>
      <c r="J25" s="28">
        <v>1.4542</v>
      </c>
      <c r="K25" s="29">
        <f>0.0663*A25</f>
        <v>1.4586</v>
      </c>
      <c r="L25" s="28">
        <f>0.04273028901*A25</f>
        <v>0.940066358220</v>
      </c>
      <c r="M25" s="28">
        <f>0.1286634732*A25</f>
        <v>2.8305964104</v>
      </c>
      <c r="N25" s="29">
        <f>0.0734*A25</f>
        <v>1.6148</v>
      </c>
      <c r="O25" s="29">
        <f>0.0372*A25</f>
        <v>0.8184</v>
      </c>
      <c r="P25" s="29">
        <v>0</v>
      </c>
      <c r="Q25" s="29">
        <v>0</v>
      </c>
      <c r="R25" s="29">
        <v>0</v>
      </c>
      <c r="S25" s="29">
        <v>0</v>
      </c>
      <c r="T25" s="29">
        <v>0</v>
      </c>
    </row>
    <row r="26" ht="14.25" customHeight="1">
      <c r="A26" s="28">
        <v>23</v>
      </c>
      <c r="B26" s="28">
        <f>-0.0380917474272738*A26</f>
        <v>-0.876110190827297</v>
      </c>
      <c r="C26" s="28">
        <f>-0.1064849055*A26</f>
        <v>-2.4491528265</v>
      </c>
      <c r="D26" s="28">
        <f>-0.038092*A26</f>
        <v>-0.876116</v>
      </c>
      <c r="E26" s="28">
        <f>0.0935*A26</f>
        <v>2.1505</v>
      </c>
      <c r="F26" s="29">
        <f>0.037*A26</f>
        <v>0.851</v>
      </c>
      <c r="G26" s="28">
        <f>-0.0407256071639339*A26</f>
        <v>-0.93668896477048</v>
      </c>
      <c r="H26" s="28">
        <f>-0.1361754947*A26</f>
        <v>-3.1320363781</v>
      </c>
      <c r="I26" s="29">
        <f>0.04278844419*A26</f>
        <v>0.984134216370</v>
      </c>
      <c r="J26" s="28">
        <v>1.5203</v>
      </c>
      <c r="K26" s="29">
        <f>0.0663*A26</f>
        <v>1.5249</v>
      </c>
      <c r="L26" s="28">
        <f>0.04273028901*A26</f>
        <v>0.982796647230</v>
      </c>
      <c r="M26" s="28">
        <f>0.1286634732*A26</f>
        <v>2.9592598836</v>
      </c>
      <c r="N26" s="29">
        <f>0.0734*A26</f>
        <v>1.6882</v>
      </c>
      <c r="O26" s="29">
        <f>0.0372*A26</f>
        <v>0.8556</v>
      </c>
      <c r="P26" s="29">
        <v>0</v>
      </c>
      <c r="Q26" s="29">
        <v>0</v>
      </c>
      <c r="R26" s="29">
        <v>0</v>
      </c>
      <c r="S26" s="29">
        <v>0</v>
      </c>
      <c r="T26" s="29">
        <v>0</v>
      </c>
    </row>
    <row r="27" ht="14.25" customHeight="1">
      <c r="A27" s="28">
        <v>24</v>
      </c>
      <c r="B27" s="28">
        <f>-0.0380917474272738*A27</f>
        <v>-0.914201938254571</v>
      </c>
      <c r="C27" s="28">
        <f>-0.1064849055*A27</f>
        <v>-2.555637732</v>
      </c>
      <c r="D27" s="28">
        <f>-0.038092*A27</f>
        <v>-0.914208</v>
      </c>
      <c r="E27" s="28">
        <f>0.0935*A27</f>
        <v>2.244</v>
      </c>
      <c r="F27" s="29">
        <f>0.037*A27</f>
        <v>0.888</v>
      </c>
      <c r="G27" s="28">
        <f>-0.0407256071639339*A27</f>
        <v>-0.9774145719344139</v>
      </c>
      <c r="H27" s="28">
        <f>-0.1361754947*A27</f>
        <v>-3.2682118728</v>
      </c>
      <c r="I27" s="29">
        <f>0.04278844419*A27</f>
        <v>1.026922660560</v>
      </c>
      <c r="J27" s="28">
        <v>1.5864</v>
      </c>
      <c r="K27" s="29">
        <f>0.0663*A27</f>
        <v>1.5912</v>
      </c>
      <c r="L27" s="28">
        <f>0.04273028901*A27</f>
        <v>1.025526936240</v>
      </c>
      <c r="M27" s="28">
        <f>0.1286634732*A27</f>
        <v>3.0879233568</v>
      </c>
      <c r="N27" s="29">
        <f>0.0734*A27</f>
        <v>1.7616</v>
      </c>
      <c r="O27" s="29">
        <f>0.0372*A27</f>
        <v>0.8928</v>
      </c>
      <c r="P27" s="29">
        <v>0</v>
      </c>
      <c r="Q27" s="29">
        <v>0</v>
      </c>
      <c r="R27" s="29">
        <v>0</v>
      </c>
      <c r="S27" s="29">
        <v>0</v>
      </c>
      <c r="T27" s="29">
        <v>0</v>
      </c>
    </row>
    <row r="28" ht="14.25" customHeight="1">
      <c r="A28" s="28">
        <v>25</v>
      </c>
      <c r="B28" s="28">
        <f>-0.0380917474272738*A28</f>
        <v>-0.952293685681845</v>
      </c>
      <c r="C28" s="28">
        <f>-0.1064849055*A28</f>
        <v>-2.6621226375</v>
      </c>
      <c r="D28" s="28">
        <f>-0.038092*A28</f>
        <v>-0.9523</v>
      </c>
      <c r="E28" s="28">
        <f>0.0935*A28</f>
        <v>2.3375</v>
      </c>
      <c r="F28" s="29">
        <f>0.037*A28</f>
        <v>0.925</v>
      </c>
      <c r="G28" s="28">
        <f>-0.0407256071639339*A28</f>
        <v>-1.01814017909835</v>
      </c>
      <c r="H28" s="28">
        <f>-0.1361754947*A28</f>
        <v>-3.4043873675</v>
      </c>
      <c r="I28" s="29">
        <f>0.04278844419*A28</f>
        <v>1.069711104750</v>
      </c>
      <c r="J28" s="28">
        <v>1.6525</v>
      </c>
      <c r="K28" s="29">
        <f>0.0663*A28</f>
        <v>1.6575</v>
      </c>
      <c r="L28" s="28">
        <f>0.04273028901*A28</f>
        <v>1.068257225250</v>
      </c>
      <c r="M28" s="28">
        <f>0.1286634732*A28</f>
        <v>3.21658683</v>
      </c>
      <c r="N28" s="29">
        <f>0.0734*A28</f>
        <v>1.835</v>
      </c>
      <c r="O28" s="29">
        <f>0.0372*A28</f>
        <v>0.93</v>
      </c>
      <c r="P28" s="29">
        <v>0</v>
      </c>
      <c r="Q28" s="29">
        <v>0</v>
      </c>
      <c r="R28" s="29">
        <v>0</v>
      </c>
      <c r="S28" s="29">
        <v>0</v>
      </c>
      <c r="T28" s="29">
        <v>0</v>
      </c>
    </row>
    <row r="29" ht="14.25" customHeight="1">
      <c r="A29" s="28">
        <v>26</v>
      </c>
      <c r="B29" s="28">
        <f>-0.0380917474272738*A29</f>
        <v>-0.990385433109119</v>
      </c>
      <c r="C29" s="28">
        <f>-0.1064849055*A29</f>
        <v>-2.768607543</v>
      </c>
      <c r="D29" s="28">
        <f>-0.038092*A29</f>
        <v>-0.9903920000000001</v>
      </c>
      <c r="E29" s="28">
        <f>0.0935*A29</f>
        <v>2.431</v>
      </c>
      <c r="F29" s="29">
        <f>0.037*A29</f>
        <v>0.962</v>
      </c>
      <c r="G29" s="28">
        <f>-0.0407256071639339*A29</f>
        <v>-1.05886578626228</v>
      </c>
      <c r="H29" s="28">
        <f>-0.1361754947*A29</f>
        <v>-3.5405628622</v>
      </c>
      <c r="I29" s="29">
        <f>0.04278844419*A29</f>
        <v>1.112499548940</v>
      </c>
      <c r="J29" s="28">
        <v>1.7186</v>
      </c>
      <c r="K29" s="29">
        <f>0.0663*A29</f>
        <v>1.7238</v>
      </c>
      <c r="L29" s="28">
        <f>0.04273028901*A29</f>
        <v>1.110987514260</v>
      </c>
      <c r="M29" s="28">
        <f>0.1286634732*A29</f>
        <v>3.3452503032</v>
      </c>
      <c r="N29" s="29">
        <f>0.0734*A29</f>
        <v>1.9084</v>
      </c>
      <c r="O29" s="29">
        <f>0.0372*A29</f>
        <v>0.9671999999999999</v>
      </c>
      <c r="P29" s="29">
        <v>0</v>
      </c>
      <c r="Q29" s="29">
        <v>0</v>
      </c>
      <c r="R29" s="29">
        <v>0</v>
      </c>
      <c r="S29" s="29">
        <v>0</v>
      </c>
      <c r="T29" s="29">
        <v>0</v>
      </c>
    </row>
    <row r="30" ht="14.25" customHeight="1">
      <c r="A30" s="28">
        <v>27</v>
      </c>
      <c r="B30" s="28">
        <f>-0.0380917474272738*A30</f>
        <v>-1.02847718053639</v>
      </c>
      <c r="C30" s="28">
        <f>-0.1064849055*A30</f>
        <v>-2.8750924485</v>
      </c>
      <c r="D30" s="28">
        <f>-0.038092*A30</f>
        <v>-1.028484</v>
      </c>
      <c r="E30" s="28">
        <f>0.0935*A30</f>
        <v>2.5245</v>
      </c>
      <c r="F30" s="29">
        <f>0.037*A30</f>
        <v>0.999</v>
      </c>
      <c r="G30" s="28">
        <f>-0.0407256071639339*A30</f>
        <v>-1.09959139342622</v>
      </c>
      <c r="H30" s="28">
        <f>-0.1361754947*A30</f>
        <v>-3.6767383569</v>
      </c>
      <c r="I30" s="29">
        <f>0.04278844419*A30</f>
        <v>1.155287993130</v>
      </c>
      <c r="J30" s="28">
        <v>1.7847</v>
      </c>
      <c r="K30" s="29">
        <f>0.0663*A30</f>
        <v>1.7901</v>
      </c>
      <c r="L30" s="28">
        <f>0.04273028901*A30</f>
        <v>1.153717803270</v>
      </c>
      <c r="M30" s="28">
        <f>0.1286634732*A30</f>
        <v>3.4739137764</v>
      </c>
      <c r="N30" s="29">
        <f>0.0734*A30</f>
        <v>1.9818</v>
      </c>
      <c r="O30" s="29">
        <f>0.0372*A30</f>
        <v>1.0044</v>
      </c>
      <c r="P30" s="29">
        <v>0</v>
      </c>
      <c r="Q30" s="29">
        <v>0</v>
      </c>
      <c r="R30" s="29">
        <v>0</v>
      </c>
      <c r="S30" s="29">
        <v>0</v>
      </c>
      <c r="T30" s="29">
        <v>0</v>
      </c>
    </row>
    <row r="31" ht="14.25" customHeight="1">
      <c r="A31" s="28">
        <v>28</v>
      </c>
      <c r="B31" s="28">
        <f>-0.0380917474272738*A31</f>
        <v>-1.06656892796367</v>
      </c>
      <c r="C31" s="28">
        <f>-0.1064849055*A31</f>
        <v>-2.981577354</v>
      </c>
      <c r="D31" s="28">
        <f>-0.038092*A31</f>
        <v>-1.066576</v>
      </c>
      <c r="E31" s="28">
        <f>0.0935*A31</f>
        <v>2.618</v>
      </c>
      <c r="F31" s="29">
        <f>0.037*A31</f>
        <v>1.036</v>
      </c>
      <c r="G31" s="28">
        <f>-0.0407256071639339*A31</f>
        <v>-1.14031700059015</v>
      </c>
      <c r="H31" s="28">
        <f>-0.1361754947*A31</f>
        <v>-3.8129138516</v>
      </c>
      <c r="I31" s="29">
        <f>0.04278844419*A31</f>
        <v>1.198076437320</v>
      </c>
      <c r="J31" s="28">
        <v>1.8508</v>
      </c>
      <c r="K31" s="29">
        <f>0.0663*A31</f>
        <v>1.8564</v>
      </c>
      <c r="L31" s="28">
        <f>0.04273028901*A31</f>
        <v>1.196448092280</v>
      </c>
      <c r="M31" s="28">
        <f>0.1286634732*A31</f>
        <v>3.6025772496</v>
      </c>
      <c r="N31" s="29">
        <f>0.0734*A31</f>
        <v>2.0552</v>
      </c>
      <c r="O31" s="29">
        <f>0.0372*A31</f>
        <v>1.0416</v>
      </c>
      <c r="P31" s="29">
        <v>0</v>
      </c>
      <c r="Q31" s="29">
        <v>0</v>
      </c>
      <c r="R31" s="29">
        <v>0</v>
      </c>
      <c r="S31" s="29">
        <v>0</v>
      </c>
      <c r="T31" s="29">
        <v>0</v>
      </c>
    </row>
    <row r="32" ht="14.25" customHeight="1">
      <c r="A32" s="28">
        <v>29</v>
      </c>
      <c r="B32" s="28">
        <f>-0.0380917474272738*A32</f>
        <v>-1.10466067539094</v>
      </c>
      <c r="C32" s="28">
        <f>-0.1064849055*A32</f>
        <v>-3.0880622595</v>
      </c>
      <c r="D32" s="28">
        <f>-0.038092*A32</f>
        <v>-1.104668</v>
      </c>
      <c r="E32" s="28">
        <f>0.0935*A32</f>
        <v>2.7115</v>
      </c>
      <c r="F32" s="29">
        <f>0.037*A32</f>
        <v>1.073</v>
      </c>
      <c r="G32" s="28">
        <f>-0.0407256071639339*A32</f>
        <v>-1.18104260775408</v>
      </c>
      <c r="H32" s="28">
        <f>-0.1361754947*A32</f>
        <v>-3.9490893463</v>
      </c>
      <c r="I32" s="29">
        <f>0.04278844419*A32</f>
        <v>1.240864881510</v>
      </c>
      <c r="J32" s="28">
        <v>1.9169</v>
      </c>
      <c r="K32" s="29">
        <f>0.0663*A32</f>
        <v>1.9227</v>
      </c>
      <c r="L32" s="28">
        <f>0.04273028901*A32</f>
        <v>1.239178381290</v>
      </c>
      <c r="M32" s="28">
        <f>0.1286634732*A32</f>
        <v>3.7312407228</v>
      </c>
      <c r="N32" s="29">
        <f>0.0734*A32</f>
        <v>2.1286</v>
      </c>
      <c r="O32" s="29">
        <f>0.0372*A32</f>
        <v>1.0788</v>
      </c>
      <c r="P32" s="29">
        <v>0</v>
      </c>
      <c r="Q32" s="29">
        <v>0</v>
      </c>
      <c r="R32" s="29">
        <v>0</v>
      </c>
      <c r="S32" s="29">
        <v>0</v>
      </c>
      <c r="T32" s="29">
        <v>0</v>
      </c>
    </row>
    <row r="33" ht="14.25" customHeight="1">
      <c r="A33" s="28">
        <v>30</v>
      </c>
      <c r="B33" s="28">
        <f>-0.0380917474272738*A33</f>
        <v>-1.14275242281821</v>
      </c>
      <c r="C33" s="28">
        <f>-0.1064849055*A33</f>
        <v>-3.194547165</v>
      </c>
      <c r="D33" s="28">
        <f>-0.038092*A33</f>
        <v>-1.14276</v>
      </c>
      <c r="E33" s="28">
        <f>0.0935*A33</f>
        <v>2.805</v>
      </c>
      <c r="F33" s="29">
        <f>0.037*A33</f>
        <v>1.11</v>
      </c>
      <c r="G33" s="28">
        <f>-0.0407256071639339*A33</f>
        <v>-1.22176821491802</v>
      </c>
      <c r="H33" s="28">
        <f>-0.1361754947*A33</f>
        <v>-4.085264841</v>
      </c>
      <c r="I33" s="29">
        <f>0.04278844419*A33</f>
        <v>1.2836533257</v>
      </c>
      <c r="J33" s="28">
        <v>1.983</v>
      </c>
      <c r="K33" s="29">
        <f>0.0663*A33</f>
        <v>1.989</v>
      </c>
      <c r="L33" s="28">
        <f>0.04273028901*A33</f>
        <v>1.2819086703</v>
      </c>
      <c r="M33" s="28">
        <f>0.1286634732*A33</f>
        <v>3.859904196</v>
      </c>
      <c r="N33" s="29">
        <f>0.0734*A33</f>
        <v>2.202</v>
      </c>
      <c r="O33" s="29">
        <f>0.0372*A33</f>
        <v>1.116</v>
      </c>
      <c r="P33" s="29">
        <v>0</v>
      </c>
      <c r="Q33" s="29">
        <v>0</v>
      </c>
      <c r="R33" s="29">
        <v>0</v>
      </c>
      <c r="S33" s="29">
        <v>0</v>
      </c>
      <c r="T33" s="29">
        <v>0</v>
      </c>
    </row>
    <row r="34" ht="14.25" customHeight="1">
      <c r="A34" s="28">
        <v>31</v>
      </c>
      <c r="B34" s="28">
        <f>-0.0380917474272738*A34</f>
        <v>-1.18084417024549</v>
      </c>
      <c r="C34" s="28">
        <f>-0.1064849055*A34</f>
        <v>-3.3010320705</v>
      </c>
      <c r="D34" s="28">
        <f>-0.038092*A34</f>
        <v>-1.180852</v>
      </c>
      <c r="E34" s="28">
        <f>0.0935*A34</f>
        <v>2.8985</v>
      </c>
      <c r="F34" s="29">
        <f>0.037*A34</f>
        <v>1.147</v>
      </c>
      <c r="G34" s="28">
        <f>-0.0407256071639339*A34</f>
        <v>-1.26249382208195</v>
      </c>
      <c r="H34" s="28">
        <f>-0.1361754947*A34</f>
        <v>-4.2214403357</v>
      </c>
      <c r="I34" s="29">
        <f>0.04278844419*A34</f>
        <v>1.326441769890</v>
      </c>
      <c r="J34" s="28">
        <v>2.0491</v>
      </c>
      <c r="K34" s="29">
        <f>0.0663*A34</f>
        <v>2.0553</v>
      </c>
      <c r="L34" s="28">
        <f>0.04273028901*A34</f>
        <v>1.324638959310</v>
      </c>
      <c r="M34" s="28">
        <f>0.1286634732*A34</f>
        <v>3.9885676692</v>
      </c>
      <c r="N34" s="29">
        <f>0.0734*A34</f>
        <v>2.2754</v>
      </c>
      <c r="O34" s="29">
        <f>0.0372*A34</f>
        <v>1.1532</v>
      </c>
      <c r="P34" s="29">
        <v>0</v>
      </c>
      <c r="Q34" s="29">
        <v>0</v>
      </c>
      <c r="R34" s="29">
        <v>0</v>
      </c>
      <c r="S34" s="29">
        <v>0</v>
      </c>
      <c r="T34" s="29">
        <v>0</v>
      </c>
    </row>
    <row r="35" ht="14.25" customHeight="1">
      <c r="A35" s="28">
        <v>32</v>
      </c>
      <c r="B35" s="28">
        <f>-0.0380917474272738*A35</f>
        <v>-1.21893591767276</v>
      </c>
      <c r="C35" s="28">
        <f>-0.1064849055*A35</f>
        <v>-3.407516976</v>
      </c>
      <c r="D35" s="28">
        <f>-0.038092*A35</f>
        <v>-1.218944</v>
      </c>
      <c r="E35" s="28">
        <f>0.0935*A35</f>
        <v>2.992</v>
      </c>
      <c r="F35" s="29">
        <f>0.037*A35</f>
        <v>1.184</v>
      </c>
      <c r="G35" s="28">
        <f>-0.0407256071639339*A35</f>
        <v>-1.30321942924588</v>
      </c>
      <c r="H35" s="28">
        <f>-0.1361754947*A35</f>
        <v>-4.3576158304</v>
      </c>
      <c r="I35" s="29">
        <f>0.04278844419*A35</f>
        <v>1.369230214080</v>
      </c>
      <c r="J35" s="28">
        <v>2.1152</v>
      </c>
      <c r="K35" s="29">
        <f>0.0663*A35</f>
        <v>2.1216</v>
      </c>
      <c r="L35" s="28">
        <f>0.04273028901*A35</f>
        <v>1.367369248320</v>
      </c>
      <c r="M35" s="28">
        <f>0.1286634732*A35</f>
        <v>4.1172311424</v>
      </c>
      <c r="N35" s="29">
        <f>0.0734*A35</f>
        <v>2.3488</v>
      </c>
      <c r="O35" s="29">
        <f>0.0372*A35</f>
        <v>1.1904</v>
      </c>
      <c r="P35" s="29">
        <v>0</v>
      </c>
      <c r="Q35" s="29">
        <v>0</v>
      </c>
      <c r="R35" s="29">
        <v>0</v>
      </c>
      <c r="S35" s="29">
        <v>0</v>
      </c>
      <c r="T35" s="29">
        <v>0</v>
      </c>
    </row>
    <row r="36" ht="14.25" customHeight="1">
      <c r="A36" s="28">
        <v>33</v>
      </c>
      <c r="B36" s="28">
        <f>-0.0380917474272738*A36</f>
        <v>-1.25702766510004</v>
      </c>
      <c r="C36" s="28">
        <f>-0.1064849055*A36</f>
        <v>-3.5140018815</v>
      </c>
      <c r="D36" s="28">
        <f>-0.038092*A36</f>
        <v>-1.257036</v>
      </c>
      <c r="E36" s="28">
        <f>0.0935*A36</f>
        <v>3.0855</v>
      </c>
      <c r="F36" s="29">
        <f>0.037*A36</f>
        <v>1.221</v>
      </c>
      <c r="G36" s="28">
        <f>-0.0407256071639339*A36</f>
        <v>-1.34394503640982</v>
      </c>
      <c r="H36" s="28">
        <f>-0.1361754947*A36</f>
        <v>-4.4937913251</v>
      </c>
      <c r="I36" s="29">
        <f>0.04278844419*A36</f>
        <v>1.412018658270</v>
      </c>
      <c r="J36" s="28">
        <v>2.1813</v>
      </c>
      <c r="K36" s="29">
        <f>0.0663*A36</f>
        <v>2.1879</v>
      </c>
      <c r="L36" s="28">
        <f>0.04273028901*A36</f>
        <v>1.410099537330</v>
      </c>
      <c r="M36" s="28">
        <f>0.1286634732*A36</f>
        <v>4.2458946156</v>
      </c>
      <c r="N36" s="29">
        <f>0.0734*A36</f>
        <v>2.4222</v>
      </c>
      <c r="O36" s="29">
        <f>0.0372*A36</f>
        <v>1.2276</v>
      </c>
      <c r="P36" s="29">
        <v>0</v>
      </c>
      <c r="Q36" s="29">
        <v>0</v>
      </c>
      <c r="R36" s="29">
        <v>0</v>
      </c>
      <c r="S36" s="29">
        <v>0</v>
      </c>
      <c r="T36" s="29">
        <v>0</v>
      </c>
    </row>
    <row r="37" ht="14.25" customHeight="1">
      <c r="A37" s="28">
        <v>34</v>
      </c>
      <c r="B37" s="28">
        <f>-0.0380917474272738*A37</f>
        <v>-1.29511941252731</v>
      </c>
      <c r="C37" s="28">
        <f>-0.1064849055*A37</f>
        <v>-3.620486787</v>
      </c>
      <c r="D37" s="28">
        <f>-0.038092*A37</f>
        <v>-1.295128</v>
      </c>
      <c r="E37" s="28">
        <f>0.0935*A37</f>
        <v>3.179</v>
      </c>
      <c r="F37" s="29">
        <f>0.037*A37</f>
        <v>1.258</v>
      </c>
      <c r="G37" s="28">
        <f>-0.0407256071639339*A37</f>
        <v>-1.38467064357375</v>
      </c>
      <c r="H37" s="28">
        <f>-0.1361754947*A37</f>
        <v>-4.6299668198</v>
      </c>
      <c r="I37" s="29">
        <f>0.04278844419*A37</f>
        <v>1.454807102460</v>
      </c>
      <c r="J37" s="28">
        <v>2.2474</v>
      </c>
      <c r="K37" s="29">
        <f>0.0663*A37</f>
        <v>2.2542</v>
      </c>
      <c r="L37" s="28">
        <f>0.04273028901*A37</f>
        <v>1.452829826340</v>
      </c>
      <c r="M37" s="28">
        <f>0.1286634732*A37</f>
        <v>4.3745580888</v>
      </c>
      <c r="N37" s="29">
        <f>0.0734*A37</f>
        <v>2.4956</v>
      </c>
      <c r="O37" s="29">
        <f>0.0372*A37</f>
        <v>1.2648</v>
      </c>
      <c r="P37" s="29">
        <v>0</v>
      </c>
      <c r="Q37" s="29">
        <v>0</v>
      </c>
      <c r="R37" s="29">
        <v>0</v>
      </c>
      <c r="S37" s="29">
        <v>0</v>
      </c>
      <c r="T37" s="29">
        <v>0</v>
      </c>
    </row>
    <row r="38" ht="14.25" customHeight="1">
      <c r="A38" s="28">
        <v>35</v>
      </c>
      <c r="B38" s="28">
        <f>-0.0380917474272738*A38</f>
        <v>-1.33321115995458</v>
      </c>
      <c r="C38" s="28">
        <f>-0.1064849055*A38</f>
        <v>-3.7269716925</v>
      </c>
      <c r="D38" s="28">
        <f>-0.038092*A38</f>
        <v>-1.33322</v>
      </c>
      <c r="E38" s="28">
        <f>0.0935*A38</f>
        <v>3.2725</v>
      </c>
      <c r="F38" s="29">
        <f>0.037*A38</f>
        <v>1.295</v>
      </c>
      <c r="G38" s="28">
        <f>-0.0407256071639339*A38</f>
        <v>-1.42539625073769</v>
      </c>
      <c r="H38" s="28">
        <f>-0.1361754947*A38</f>
        <v>-4.7661423145</v>
      </c>
      <c r="I38" s="29">
        <f>0.04278844419*A38</f>
        <v>1.497595546650</v>
      </c>
      <c r="J38" s="28">
        <v>2.3135</v>
      </c>
      <c r="K38" s="29">
        <f>0.0663*A38</f>
        <v>2.3205</v>
      </c>
      <c r="L38" s="28">
        <f>0.04273028901*A38</f>
        <v>1.495560115350</v>
      </c>
      <c r="M38" s="28">
        <f>0.1286634732*A38</f>
        <v>4.503221562</v>
      </c>
      <c r="N38" s="29">
        <f>0.0734*A38</f>
        <v>2.569</v>
      </c>
      <c r="O38" s="29">
        <f>0.0372*A38</f>
        <v>1.302</v>
      </c>
      <c r="P38" s="29">
        <v>0</v>
      </c>
      <c r="Q38" s="29">
        <v>0</v>
      </c>
      <c r="R38" s="29">
        <v>0</v>
      </c>
      <c r="S38" s="29">
        <v>0</v>
      </c>
      <c r="T38" s="29">
        <v>0</v>
      </c>
    </row>
    <row r="39" ht="14.25" customHeight="1">
      <c r="A39" s="28">
        <v>36</v>
      </c>
      <c r="B39" s="28">
        <f>-0.0380917474272738*A39</f>
        <v>-1.37130290738186</v>
      </c>
      <c r="C39" s="28">
        <f>-0.1064849055*A39</f>
        <v>-3.833456598</v>
      </c>
      <c r="D39" s="28">
        <f>-0.038092*A39</f>
        <v>-1.371312</v>
      </c>
      <c r="E39" s="28">
        <f>0.0935*A39</f>
        <v>3.366</v>
      </c>
      <c r="F39" s="29">
        <f>0.037*A39</f>
        <v>1.332</v>
      </c>
      <c r="G39" s="28">
        <f>-0.0407256071639339*A39</f>
        <v>-1.46612185790162</v>
      </c>
      <c r="H39" s="28">
        <f>-0.1361754947*A39</f>
        <v>-4.9023178092</v>
      </c>
      <c r="I39" s="29">
        <f>0.04278844419*A39</f>
        <v>1.540383990840</v>
      </c>
      <c r="J39" s="28">
        <v>2.3796</v>
      </c>
      <c r="K39" s="29">
        <f>0.0663*A39</f>
        <v>2.3868</v>
      </c>
      <c r="L39" s="28">
        <f>0.04273028901*A39</f>
        <v>1.538290404360</v>
      </c>
      <c r="M39" s="28">
        <f>0.1286634732*A39</f>
        <v>4.6318850352</v>
      </c>
      <c r="N39" s="29">
        <f>0.0734*A39</f>
        <v>2.6424</v>
      </c>
      <c r="O39" s="29">
        <f>0.0372*A39</f>
        <v>1.3392</v>
      </c>
      <c r="P39" s="29">
        <v>0</v>
      </c>
      <c r="Q39" s="29">
        <v>0</v>
      </c>
      <c r="R39" s="29">
        <v>0</v>
      </c>
      <c r="S39" s="29">
        <v>0</v>
      </c>
      <c r="T39" s="29">
        <v>0</v>
      </c>
    </row>
    <row r="40" ht="14.25" customHeight="1">
      <c r="A40" s="28">
        <v>37</v>
      </c>
      <c r="B40" s="28">
        <f>-0.0380917474272738*A40</f>
        <v>-1.40939465480913</v>
      </c>
      <c r="C40" s="28">
        <f>-0.1064849055*A40</f>
        <v>-3.9399415035</v>
      </c>
      <c r="D40" s="28">
        <f>-0.038092*A40</f>
        <v>-1.409404</v>
      </c>
      <c r="E40" s="28">
        <f>0.0935*A40</f>
        <v>3.4595</v>
      </c>
      <c r="F40" s="29">
        <f>0.037*A40</f>
        <v>1.369</v>
      </c>
      <c r="G40" s="28">
        <f>-0.0407256071639339*A40</f>
        <v>-1.50684746506555</v>
      </c>
      <c r="H40" s="28">
        <f>-0.1361754947*A40</f>
        <v>-5.0384933039</v>
      </c>
      <c r="I40" s="29">
        <f>0.04278844419*A40</f>
        <v>1.583172435030</v>
      </c>
      <c r="J40" s="28">
        <v>2.4457</v>
      </c>
      <c r="K40" s="29">
        <f>0.0663*A40</f>
        <v>2.4531</v>
      </c>
      <c r="L40" s="28">
        <f>0.04273028901*A40</f>
        <v>1.581020693370</v>
      </c>
      <c r="M40" s="28">
        <f>0.1286634732*A40</f>
        <v>4.7605485084</v>
      </c>
      <c r="N40" s="29">
        <f>0.0734*A40</f>
        <v>2.7158</v>
      </c>
      <c r="O40" s="29">
        <f>0.0372*A40</f>
        <v>1.3764</v>
      </c>
      <c r="P40" s="29">
        <v>0</v>
      </c>
      <c r="Q40" s="29">
        <v>0</v>
      </c>
      <c r="R40" s="29">
        <v>0</v>
      </c>
      <c r="S40" s="29">
        <v>0</v>
      </c>
      <c r="T40" s="29">
        <v>0</v>
      </c>
    </row>
    <row r="41" ht="14.25" customHeight="1">
      <c r="A41" s="28">
        <v>38</v>
      </c>
      <c r="B41" s="28">
        <f>-0.0380917474272738*A41</f>
        <v>-1.4474864022364</v>
      </c>
      <c r="C41" s="28">
        <f>-0.1064849055*A41</f>
        <v>-4.046426409</v>
      </c>
      <c r="D41" s="28">
        <f>-0.038092*A41</f>
        <v>-1.447496</v>
      </c>
      <c r="E41" s="28">
        <f>0.0935*A41</f>
        <v>3.553</v>
      </c>
      <c r="F41" s="29">
        <f>0.037*A41</f>
        <v>1.406</v>
      </c>
      <c r="G41" s="28">
        <f>-0.0407256071639339*A41</f>
        <v>-1.54757307222949</v>
      </c>
      <c r="H41" s="28">
        <f>-0.1361754947*A41</f>
        <v>-5.1746687986</v>
      </c>
      <c r="I41" s="29">
        <f>0.04278844419*A41</f>
        <v>1.625960879220</v>
      </c>
      <c r="J41" s="28">
        <v>2.5118</v>
      </c>
      <c r="K41" s="29">
        <f>0.0663*A41</f>
        <v>2.5194</v>
      </c>
      <c r="L41" s="28">
        <f>0.04273028901*A41</f>
        <v>1.623750982380</v>
      </c>
      <c r="M41" s="28">
        <f>0.1286634732*A41</f>
        <v>4.8892119816</v>
      </c>
      <c r="N41" s="29">
        <f>0.0734*A41</f>
        <v>2.7892</v>
      </c>
      <c r="O41" s="29">
        <f>0.0372*A41</f>
        <v>1.4136</v>
      </c>
      <c r="P41" s="29">
        <v>0</v>
      </c>
      <c r="Q41" s="29">
        <v>0</v>
      </c>
      <c r="R41" s="29">
        <v>0</v>
      </c>
      <c r="S41" s="29">
        <v>0</v>
      </c>
      <c r="T41" s="29">
        <v>0</v>
      </c>
    </row>
    <row r="42" ht="14.25" customHeight="1">
      <c r="A42" s="28">
        <v>39</v>
      </c>
      <c r="B42" s="28">
        <f>-0.0380917474272738*A42</f>
        <v>-1.48557814966368</v>
      </c>
      <c r="C42" s="28">
        <f>-0.1064849055*A42</f>
        <v>-4.1529113145</v>
      </c>
      <c r="D42" s="28">
        <f>-0.038092*A42</f>
        <v>-1.485588</v>
      </c>
      <c r="E42" s="28">
        <f>0.0935*A42</f>
        <v>3.6465</v>
      </c>
      <c r="F42" s="29">
        <f>0.037*A42</f>
        <v>1.443</v>
      </c>
      <c r="G42" s="28">
        <f>-0.0407256071639339*A42</f>
        <v>-1.58829867939342</v>
      </c>
      <c r="H42" s="28">
        <f>-0.1361754947*A42</f>
        <v>-5.3108442933</v>
      </c>
      <c r="I42" s="29">
        <f>0.04278844419*A42</f>
        <v>1.668749323410</v>
      </c>
      <c r="J42" s="28">
        <v>2.5779</v>
      </c>
      <c r="K42" s="29">
        <f>0.0663*A42</f>
        <v>2.5857</v>
      </c>
      <c r="L42" s="28">
        <f>0.04273028901*A42</f>
        <v>1.666481271390</v>
      </c>
      <c r="M42" s="28">
        <f>0.1286634732*A42</f>
        <v>5.0178754548</v>
      </c>
      <c r="N42" s="29">
        <f>0.0734*A42</f>
        <v>2.8626</v>
      </c>
      <c r="O42" s="29">
        <f>0.0372*A42</f>
        <v>1.4508</v>
      </c>
      <c r="P42" s="29">
        <v>0</v>
      </c>
      <c r="Q42" s="29">
        <v>0</v>
      </c>
      <c r="R42" s="29">
        <v>0</v>
      </c>
      <c r="S42" s="29">
        <v>0</v>
      </c>
      <c r="T42" s="29">
        <v>0</v>
      </c>
    </row>
    <row r="43" ht="14.25" customHeight="1">
      <c r="A43" s="28">
        <v>40</v>
      </c>
      <c r="B43" s="28">
        <f>-0.0380917474272738*A43</f>
        <v>-1.52366989709095</v>
      </c>
      <c r="C43" s="28">
        <f>-0.1064849055*A43</f>
        <v>-4.25939622</v>
      </c>
      <c r="D43" s="28">
        <f>-0.038092*A43</f>
        <v>-1.52368</v>
      </c>
      <c r="E43" s="28">
        <f>0.0935*A43</f>
        <v>3.74</v>
      </c>
      <c r="F43" s="29">
        <f>0.037*A43</f>
        <v>1.48</v>
      </c>
      <c r="G43" s="28">
        <f>-0.0407256071639339*A43</f>
        <v>-1.62902428655736</v>
      </c>
      <c r="H43" s="28">
        <f>-0.1361754947*A43</f>
        <v>-5.447019788</v>
      </c>
      <c r="I43" s="29">
        <f>0.04278844419*A43</f>
        <v>1.7115377676</v>
      </c>
      <c r="J43" s="28">
        <v>2.644</v>
      </c>
      <c r="K43" s="29">
        <f>0.0663*A43</f>
        <v>2.652</v>
      </c>
      <c r="L43" s="28">
        <f>0.04273028901*A43</f>
        <v>1.7092115604</v>
      </c>
      <c r="M43" s="28">
        <f>0.1286634732*A43</f>
        <v>5.146538928</v>
      </c>
      <c r="N43" s="29">
        <f>0.0734*A43</f>
        <v>2.936</v>
      </c>
      <c r="O43" s="29">
        <f>0.0372*A43</f>
        <v>1.488</v>
      </c>
      <c r="P43" s="29">
        <v>0</v>
      </c>
      <c r="Q43" s="29">
        <v>0</v>
      </c>
      <c r="R43" s="29">
        <v>0</v>
      </c>
      <c r="S43" s="29">
        <v>0</v>
      </c>
      <c r="T43" s="29">
        <v>0</v>
      </c>
    </row>
    <row r="44" ht="14.25" customHeight="1">
      <c r="A44" s="28">
        <v>41</v>
      </c>
      <c r="B44" s="28">
        <f>-0.0380917474272738*A44</f>
        <v>-1.56176164451823</v>
      </c>
      <c r="C44" s="28">
        <f>-0.1064849055*A44</f>
        <v>-4.3658811255</v>
      </c>
      <c r="D44" s="28">
        <f>-0.038092*A44</f>
        <v>-1.561772</v>
      </c>
      <c r="E44" s="28">
        <f>0.0935*A44</f>
        <v>3.8335</v>
      </c>
      <c r="F44" s="29">
        <f>0.037*A44</f>
        <v>1.517</v>
      </c>
      <c r="G44" s="28">
        <f>-0.0407256071639339*A44</f>
        <v>-1.66974989372129</v>
      </c>
      <c r="H44" s="28">
        <f>-0.1361754947*A44</f>
        <v>-5.5831952827</v>
      </c>
      <c r="I44" s="29">
        <f>0.04278844419*A44</f>
        <v>1.754326211790</v>
      </c>
      <c r="J44" s="28">
        <v>2.7101</v>
      </c>
      <c r="K44" s="29">
        <f>0.0663*A44</f>
        <v>2.7183</v>
      </c>
      <c r="L44" s="28">
        <f>0.04273028901*A44</f>
        <v>1.751941849410</v>
      </c>
      <c r="M44" s="28">
        <f>0.1286634732*A44</f>
        <v>5.2752024012</v>
      </c>
      <c r="N44" s="29">
        <f>0.0734*A44</f>
        <v>3.0094</v>
      </c>
      <c r="O44" s="29">
        <f>0.0372*A44</f>
        <v>1.5252</v>
      </c>
      <c r="P44" s="29">
        <v>0</v>
      </c>
      <c r="Q44" s="29">
        <v>0</v>
      </c>
      <c r="R44" s="29">
        <v>0</v>
      </c>
      <c r="S44" s="29">
        <v>0</v>
      </c>
      <c r="T44" s="29">
        <v>0</v>
      </c>
    </row>
    <row r="45" ht="14.25" customHeight="1">
      <c r="A45" s="28">
        <v>42</v>
      </c>
      <c r="B45" s="28">
        <f>-0.0380917474272738*A45</f>
        <v>-1.5998533919455</v>
      </c>
      <c r="C45" s="28">
        <f>-0.1064849055*A45</f>
        <v>-4.472366031</v>
      </c>
      <c r="D45" s="28">
        <f>-0.038092*A45</f>
        <v>-1.599864</v>
      </c>
      <c r="E45" s="28">
        <f>0.0935*A45</f>
        <v>3.927</v>
      </c>
      <c r="F45" s="29">
        <f>0.037*A45</f>
        <v>1.554</v>
      </c>
      <c r="G45" s="28">
        <f>-0.0407256071639339*A45</f>
        <v>-1.71047550088522</v>
      </c>
      <c r="H45" s="28">
        <f>-0.1361754947*A45</f>
        <v>-5.7193707774</v>
      </c>
      <c r="I45" s="29">
        <f>0.04278844419*A45</f>
        <v>1.797114655980</v>
      </c>
      <c r="J45" s="28">
        <v>2.7762</v>
      </c>
      <c r="K45" s="29">
        <f>0.0663*A45</f>
        <v>2.7846</v>
      </c>
      <c r="L45" s="28">
        <f>0.04273028901*A45</f>
        <v>1.794672138420</v>
      </c>
      <c r="M45" s="28">
        <f>0.1286634732*A45</f>
        <v>5.4038658744</v>
      </c>
      <c r="N45" s="29">
        <f>0.0734*A45</f>
        <v>3.0828</v>
      </c>
      <c r="O45" s="29">
        <f>0.0372*A45</f>
        <v>1.5624</v>
      </c>
      <c r="P45" s="29">
        <v>0</v>
      </c>
      <c r="Q45" s="29">
        <v>0</v>
      </c>
      <c r="R45" s="29">
        <v>0</v>
      </c>
      <c r="S45" s="29">
        <v>0</v>
      </c>
      <c r="T45" s="29">
        <v>0</v>
      </c>
    </row>
    <row r="46" ht="14.25" customHeight="1">
      <c r="A46" s="28">
        <v>43</v>
      </c>
      <c r="B46" s="28">
        <f>-0.0380917474272738*A46</f>
        <v>-1.63794513937277</v>
      </c>
      <c r="C46" s="28">
        <f>-0.1064849055*A46</f>
        <v>-4.5788509365</v>
      </c>
      <c r="D46" s="28">
        <f>-0.038092*A46</f>
        <v>-1.637956</v>
      </c>
      <c r="E46" s="28">
        <f>0.0935*A46</f>
        <v>4.0205</v>
      </c>
      <c r="F46" s="29">
        <f>0.037*A46</f>
        <v>1.591</v>
      </c>
      <c r="G46" s="28">
        <f>-0.0407256071639339*A46</f>
        <v>-1.75120110804916</v>
      </c>
      <c r="H46" s="28">
        <f>-0.1361754947*A46</f>
        <v>-5.8555462721</v>
      </c>
      <c r="I46" s="29">
        <f>0.04278844419*A46</f>
        <v>1.839903100170</v>
      </c>
      <c r="J46" s="28">
        <v>2.8423</v>
      </c>
      <c r="K46" s="29">
        <f>0.0663*A46</f>
        <v>2.8509</v>
      </c>
      <c r="L46" s="28">
        <f>0.04273028901*A46</f>
        <v>1.837402427430</v>
      </c>
      <c r="M46" s="28">
        <f>0.1286634732*A46</f>
        <v>5.5325293476</v>
      </c>
      <c r="N46" s="29">
        <f>0.0734*A46</f>
        <v>3.1562</v>
      </c>
      <c r="O46" s="29">
        <f>0.0372*A46</f>
        <v>1.5996</v>
      </c>
      <c r="P46" s="29">
        <v>0</v>
      </c>
      <c r="Q46" s="29">
        <v>0</v>
      </c>
      <c r="R46" s="29">
        <v>0</v>
      </c>
      <c r="S46" s="29">
        <v>0</v>
      </c>
      <c r="T46" s="29">
        <v>0</v>
      </c>
    </row>
    <row r="47" ht="14.25" customHeight="1">
      <c r="A47" s="28">
        <v>44</v>
      </c>
      <c r="B47" s="28">
        <f>-0.0380917474272738*A47</f>
        <v>-1.67603688680005</v>
      </c>
      <c r="C47" s="28">
        <f>-0.1064849055*A47</f>
        <v>-4.685335842</v>
      </c>
      <c r="D47" s="28">
        <f>-0.038092*A47</f>
        <v>-1.676048</v>
      </c>
      <c r="E47" s="28">
        <f>0.0935*A47</f>
        <v>4.114</v>
      </c>
      <c r="F47" s="29">
        <f>0.037*A47</f>
        <v>1.628</v>
      </c>
      <c r="G47" s="28">
        <f>-0.0407256071639339*A47</f>
        <v>-1.79192671521309</v>
      </c>
      <c r="H47" s="28">
        <f>-0.1361754947*A47</f>
        <v>-5.9917217668</v>
      </c>
      <c r="I47" s="29">
        <f>0.04278844419*A47</f>
        <v>1.882691544360</v>
      </c>
      <c r="J47" s="28">
        <v>2.9084</v>
      </c>
      <c r="K47" s="29">
        <f>0.0663*A47</f>
        <v>2.9172</v>
      </c>
      <c r="L47" s="28">
        <f>0.04273028901*A47</f>
        <v>1.880132716440</v>
      </c>
      <c r="M47" s="28">
        <f>0.1286634732*A47</f>
        <v>5.6611928208</v>
      </c>
      <c r="N47" s="29">
        <f>0.0734*A47</f>
        <v>3.2296</v>
      </c>
      <c r="O47" s="29">
        <f>0.0372*A47</f>
        <v>1.6368</v>
      </c>
      <c r="P47" s="29">
        <v>0</v>
      </c>
      <c r="Q47" s="29">
        <v>0</v>
      </c>
      <c r="R47" s="29">
        <v>0</v>
      </c>
      <c r="S47" s="29">
        <v>0</v>
      </c>
      <c r="T47" s="29">
        <v>0</v>
      </c>
    </row>
    <row r="48" ht="14.25" customHeight="1">
      <c r="A48" s="28">
        <v>45</v>
      </c>
      <c r="B48" s="28">
        <f>-0.0380917474272738*A48</f>
        <v>-1.71412863422732</v>
      </c>
      <c r="C48" s="28">
        <f>-0.1064849055*A48</f>
        <v>-4.7918207475</v>
      </c>
      <c r="D48" s="28">
        <f>-0.038092*A48</f>
        <v>-1.71414</v>
      </c>
      <c r="E48" s="28">
        <f>0.0935*A48</f>
        <v>4.2075</v>
      </c>
      <c r="F48" s="29">
        <f>0.037*A48</f>
        <v>1.665</v>
      </c>
      <c r="G48" s="28">
        <f>-0.0407256071639339*A48</f>
        <v>-1.83265232237703</v>
      </c>
      <c r="H48" s="28">
        <f>-0.1361754947*A48</f>
        <v>-6.1278972615</v>
      </c>
      <c r="I48" s="29">
        <f>0.04278844419*A48</f>
        <v>1.925479988550</v>
      </c>
      <c r="J48" s="28">
        <v>2.9745</v>
      </c>
      <c r="K48" s="29">
        <f>0.0663*A48</f>
        <v>2.9835</v>
      </c>
      <c r="L48" s="28">
        <f>0.04273028901*A48</f>
        <v>1.922863005450</v>
      </c>
      <c r="M48" s="28">
        <f>0.1286634732*A48</f>
        <v>5.789856294</v>
      </c>
      <c r="N48" s="29">
        <f>0.0734*A48</f>
        <v>3.303</v>
      </c>
      <c r="O48" s="29">
        <f>0.0372*A48</f>
        <v>1.674</v>
      </c>
      <c r="P48" s="29">
        <v>0</v>
      </c>
      <c r="Q48" s="29">
        <v>0</v>
      </c>
      <c r="R48" s="29">
        <v>0</v>
      </c>
      <c r="S48" s="29">
        <v>0</v>
      </c>
      <c r="T48" s="29">
        <v>0</v>
      </c>
    </row>
    <row r="49" ht="14.25" customHeight="1">
      <c r="A49" s="28">
        <v>46</v>
      </c>
      <c r="B49" s="28">
        <f>-0.0380917474272738*A49</f>
        <v>-1.75222038165459</v>
      </c>
      <c r="C49" s="28">
        <f>-0.1064849055*A49</f>
        <v>-4.898305653</v>
      </c>
      <c r="D49" s="28">
        <f>-0.038092*A49</f>
        <v>-1.752232</v>
      </c>
      <c r="E49" s="28">
        <f>0.0935*A49</f>
        <v>4.301</v>
      </c>
      <c r="F49" s="29">
        <f>0.037*A49</f>
        <v>1.702</v>
      </c>
      <c r="G49" s="28">
        <f>-0.0407256071639339*A49</f>
        <v>-1.87337792954096</v>
      </c>
      <c r="H49" s="28">
        <f>-0.1361754947*A49</f>
        <v>-6.2640727562</v>
      </c>
      <c r="I49" s="29">
        <f>0.04278844419*A49</f>
        <v>1.968268432740</v>
      </c>
      <c r="J49" s="28">
        <v>3.0406</v>
      </c>
      <c r="K49" s="29">
        <f>0.0663*A49</f>
        <v>3.0498</v>
      </c>
      <c r="L49" s="28">
        <f>0.04273028901*A49</f>
        <v>1.965593294460</v>
      </c>
      <c r="M49" s="28">
        <f>0.1286634732*A49</f>
        <v>5.9185197672</v>
      </c>
      <c r="N49" s="29">
        <f>0.0734*A49</f>
        <v>3.3764</v>
      </c>
      <c r="O49" s="29">
        <f>0.0372*A49</f>
        <v>1.7112</v>
      </c>
      <c r="P49" s="29">
        <v>0</v>
      </c>
      <c r="Q49" s="29">
        <v>0</v>
      </c>
      <c r="R49" s="29">
        <v>0</v>
      </c>
      <c r="S49" s="29">
        <v>0</v>
      </c>
      <c r="T49" s="29">
        <v>0</v>
      </c>
    </row>
    <row r="50" ht="14.25" customHeight="1">
      <c r="A50" s="28">
        <v>47</v>
      </c>
      <c r="B50" s="28">
        <f>-0.0380917474272738*A50</f>
        <v>-1.79031212908187</v>
      </c>
      <c r="C50" s="28">
        <f>-0.1064849055*A50</f>
        <v>-5.0047905585</v>
      </c>
      <c r="D50" s="28">
        <f>-0.038092*A50</f>
        <v>-1.790324</v>
      </c>
      <c r="E50" s="28">
        <f>0.0935*A50</f>
        <v>4.3945</v>
      </c>
      <c r="F50" s="29">
        <f>0.037*A50</f>
        <v>1.739</v>
      </c>
      <c r="G50" s="28">
        <f>-0.0407256071639339*A50</f>
        <v>-1.91410353670489</v>
      </c>
      <c r="H50" s="28">
        <f>-0.1361754947*A50</f>
        <v>-6.4002482509</v>
      </c>
      <c r="I50" s="29">
        <f>0.04278844419*A50</f>
        <v>2.011056876930</v>
      </c>
      <c r="J50" s="28">
        <v>3.1067</v>
      </c>
      <c r="K50" s="29">
        <f>0.0663*A50</f>
        <v>3.1161</v>
      </c>
      <c r="L50" s="28">
        <f>0.04273028901*A50</f>
        <v>2.008323583470</v>
      </c>
      <c r="M50" s="28">
        <f>0.1286634732*A50</f>
        <v>6.0471832404</v>
      </c>
      <c r="N50" s="29">
        <f>0.0734*A50</f>
        <v>3.4498</v>
      </c>
      <c r="O50" s="29">
        <f>0.0372*A50</f>
        <v>1.7484</v>
      </c>
      <c r="P50" s="29">
        <v>0</v>
      </c>
      <c r="Q50" s="29">
        <v>0</v>
      </c>
      <c r="R50" s="29">
        <v>0</v>
      </c>
      <c r="S50" s="29">
        <v>0</v>
      </c>
      <c r="T50" s="29">
        <v>0</v>
      </c>
    </row>
    <row r="51" ht="14.25" customHeight="1">
      <c r="A51" s="28">
        <v>48</v>
      </c>
      <c r="B51" s="28">
        <f>-0.0380917474272738*A51</f>
        <v>-1.82840387650914</v>
      </c>
      <c r="C51" s="28">
        <f>-0.1064849055*A51</f>
        <v>-5.111275464</v>
      </c>
      <c r="D51" s="28">
        <f>-0.038092*A51</f>
        <v>-1.828416</v>
      </c>
      <c r="E51" s="28">
        <f>0.0935*A51</f>
        <v>4.488</v>
      </c>
      <c r="F51" s="29">
        <f>0.037*A51</f>
        <v>1.776</v>
      </c>
      <c r="G51" s="28">
        <f>-0.0407256071639339*A51</f>
        <v>-1.95482914386883</v>
      </c>
      <c r="H51" s="28">
        <f>-0.1361754947*A51</f>
        <v>-6.5364237456</v>
      </c>
      <c r="I51" s="29">
        <f>0.04278844419*A51</f>
        <v>2.053845321120</v>
      </c>
      <c r="J51" s="28">
        <v>3.1728</v>
      </c>
      <c r="K51" s="29">
        <f>0.0663*A51</f>
        <v>3.1824</v>
      </c>
      <c r="L51" s="28">
        <f>0.04273028901*A51</f>
        <v>2.051053872480</v>
      </c>
      <c r="M51" s="28">
        <f>0.1286634732*A51</f>
        <v>6.1758467136</v>
      </c>
      <c r="N51" s="29">
        <f>0.0734*A51</f>
        <v>3.5232</v>
      </c>
      <c r="O51" s="29">
        <f>0.0372*A51</f>
        <v>1.7856</v>
      </c>
      <c r="P51" s="29">
        <v>0</v>
      </c>
      <c r="Q51" s="29">
        <v>0</v>
      </c>
      <c r="R51" s="29">
        <v>0</v>
      </c>
      <c r="S51" s="29">
        <v>0</v>
      </c>
      <c r="T51" s="29">
        <v>0</v>
      </c>
    </row>
    <row r="52" ht="14.25" customHeight="1">
      <c r="A52" s="28">
        <v>49</v>
      </c>
      <c r="B52" s="28">
        <f>-0.0380917474272738*A52</f>
        <v>-1.86649562393642</v>
      </c>
      <c r="C52" s="28">
        <f>-0.1064849055*A52</f>
        <v>-5.2177603695</v>
      </c>
      <c r="D52" s="28">
        <f>-0.038092*A52</f>
        <v>-1.866508</v>
      </c>
      <c r="E52" s="28">
        <f>0.0935*A52</f>
        <v>4.5815</v>
      </c>
      <c r="F52" s="29">
        <f>0.037*A52</f>
        <v>1.813</v>
      </c>
      <c r="G52" s="28">
        <f>-0.0407256071639339*A52</f>
        <v>-1.99555475103276</v>
      </c>
      <c r="H52" s="28">
        <f>-0.1361754947*A52</f>
        <v>-6.6725992403</v>
      </c>
      <c r="I52" s="29">
        <f>0.04278844419*A52</f>
        <v>2.096633765310</v>
      </c>
      <c r="J52" s="28">
        <v>3.2389</v>
      </c>
      <c r="K52" s="29">
        <f>0.0663*A52</f>
        <v>3.2487</v>
      </c>
      <c r="L52" s="28">
        <f>0.04273028901*A52</f>
        <v>2.093784161490</v>
      </c>
      <c r="M52" s="28">
        <f>0.1286634732*A52</f>
        <v>6.3045101868</v>
      </c>
      <c r="N52" s="29">
        <f>0.0734*A52</f>
        <v>3.5966</v>
      </c>
      <c r="O52" s="29">
        <f>0.0372*A52</f>
        <v>1.8228</v>
      </c>
      <c r="P52" s="29">
        <v>0</v>
      </c>
      <c r="Q52" s="29">
        <v>0</v>
      </c>
      <c r="R52" s="29">
        <v>0</v>
      </c>
      <c r="S52" s="29">
        <v>0</v>
      </c>
      <c r="T52" s="29">
        <v>0</v>
      </c>
    </row>
    <row r="53" ht="14.25" customHeight="1">
      <c r="A53" s="28">
        <v>50</v>
      </c>
      <c r="B53" s="28">
        <f>-0.0380917474272738*A53</f>
        <v>-1.90458737136369</v>
      </c>
      <c r="C53" s="28">
        <f>-0.1064849055*A53</f>
        <v>-5.324245275</v>
      </c>
      <c r="D53" s="28">
        <f>-0.038092*A53</f>
        <v>-1.9046</v>
      </c>
      <c r="E53" s="28">
        <f>0.0935*A53</f>
        <v>4.675</v>
      </c>
      <c r="F53" s="29">
        <f>0.037*A53</f>
        <v>1.85</v>
      </c>
      <c r="G53" s="28">
        <f>-0.0407256071639339*A53</f>
        <v>-2.03628035819669</v>
      </c>
      <c r="H53" s="28">
        <f>-0.1361754947*A53</f>
        <v>-6.808774735</v>
      </c>
      <c r="I53" s="29">
        <f>0.04278844419*A53</f>
        <v>2.1394222095</v>
      </c>
      <c r="J53" s="28">
        <v>3.305</v>
      </c>
      <c r="K53" s="29">
        <f>0.0663*A53</f>
        <v>3.315</v>
      </c>
      <c r="L53" s="28">
        <f>0.04273028901*A53</f>
        <v>2.1365144505</v>
      </c>
      <c r="M53" s="28">
        <f>0.1286634732*A53</f>
        <v>6.43317366</v>
      </c>
      <c r="N53" s="29">
        <f>0.0734*A53</f>
        <v>3.67</v>
      </c>
      <c r="O53" s="29">
        <f>0.0372*A53</f>
        <v>1.86</v>
      </c>
      <c r="P53" s="29">
        <v>0</v>
      </c>
      <c r="Q53" s="29">
        <v>0</v>
      </c>
      <c r="R53" s="29">
        <v>0</v>
      </c>
      <c r="S53" s="29">
        <v>0</v>
      </c>
      <c r="T53" s="29">
        <v>0</v>
      </c>
    </row>
    <row r="54" ht="14.25" customHeight="1">
      <c r="A54" s="28">
        <v>51</v>
      </c>
      <c r="B54" s="28">
        <f>-0.0380917474272738*A54</f>
        <v>-1.94267911879096</v>
      </c>
      <c r="C54" s="28">
        <f>-0.1064849055*A54</f>
        <v>-5.4307301805</v>
      </c>
      <c r="D54" s="28">
        <f>-0.038092*A54</f>
        <v>-1.942692</v>
      </c>
      <c r="E54" s="28">
        <f>0.0935*A54</f>
        <v>4.7685</v>
      </c>
      <c r="F54" s="29">
        <f>0.037*A54</f>
        <v>1.887</v>
      </c>
      <c r="G54" s="28">
        <f>-0.0407256071639339*A54</f>
        <v>-2.07700596536063</v>
      </c>
      <c r="H54" s="28">
        <f>-0.1361754947*A54</f>
        <v>-6.9449502297</v>
      </c>
      <c r="I54" s="29">
        <f>0.04278844419*A54</f>
        <v>2.182210653690</v>
      </c>
      <c r="J54" s="28">
        <v>3.3711</v>
      </c>
      <c r="K54" s="29">
        <f>0.0663*A54</f>
        <v>3.3813</v>
      </c>
      <c r="L54" s="28">
        <f>0.04273028901*A54</f>
        <v>2.179244739510</v>
      </c>
      <c r="M54" s="28">
        <f>0.1286634732*A54</f>
        <v>6.5618371332</v>
      </c>
      <c r="N54" s="29">
        <f>0.0734*A54</f>
        <v>3.7434</v>
      </c>
      <c r="O54" s="29">
        <f>0.0372*A54</f>
        <v>1.8972</v>
      </c>
      <c r="P54" s="29">
        <v>0</v>
      </c>
      <c r="Q54" s="29">
        <v>0</v>
      </c>
      <c r="R54" s="29">
        <v>0</v>
      </c>
      <c r="S54" s="29">
        <v>0</v>
      </c>
      <c r="T54" s="29">
        <v>0</v>
      </c>
    </row>
    <row r="55" ht="14.25" customHeight="1">
      <c r="A55" s="28">
        <v>52</v>
      </c>
      <c r="B55" s="28">
        <f>-0.0380917474272738*A55</f>
        <v>-1.98077086621824</v>
      </c>
      <c r="C55" s="28">
        <f>-0.1064849055*A55</f>
        <v>-5.537215086</v>
      </c>
      <c r="D55" s="28">
        <f>-0.038092*A55</f>
        <v>-1.980784</v>
      </c>
      <c r="E55" s="28">
        <f>0.0935*A55</f>
        <v>4.862</v>
      </c>
      <c r="F55" s="29">
        <f>0.037*A55</f>
        <v>1.924</v>
      </c>
      <c r="G55" s="28">
        <f>-0.0407256071639339*A55</f>
        <v>-2.11773157252456</v>
      </c>
      <c r="H55" s="28">
        <f>-0.1361754947*A55</f>
        <v>-7.0811257244</v>
      </c>
      <c r="I55" s="29">
        <f>0.04278844419*A55</f>
        <v>2.224999097880</v>
      </c>
      <c r="J55" s="28">
        <v>3.4372</v>
      </c>
      <c r="K55" s="29">
        <f>0.0663*A55</f>
        <v>3.4476</v>
      </c>
      <c r="L55" s="28">
        <f>0.04273028901*A55</f>
        <v>2.221975028520</v>
      </c>
      <c r="M55" s="28">
        <f>0.1286634732*A55</f>
        <v>6.6905006064</v>
      </c>
      <c r="N55" s="29">
        <f>0.0734*A55</f>
        <v>3.8168</v>
      </c>
      <c r="O55" s="29">
        <f>0.0372*A55</f>
        <v>1.9344</v>
      </c>
      <c r="P55" s="29">
        <v>0</v>
      </c>
      <c r="Q55" s="29">
        <v>0</v>
      </c>
      <c r="R55" s="29">
        <v>0</v>
      </c>
      <c r="S55" s="29">
        <v>0</v>
      </c>
      <c r="T55" s="29">
        <v>0</v>
      </c>
    </row>
    <row r="56" ht="14.25" customHeight="1">
      <c r="A56" s="28">
        <v>53</v>
      </c>
      <c r="B56" s="28">
        <f>-0.0380917474272738*A56</f>
        <v>-2.01886261364551</v>
      </c>
      <c r="C56" s="28">
        <f>-0.1064849055*A56</f>
        <v>-5.6436999915</v>
      </c>
      <c r="D56" s="28">
        <f>-0.038092*A56</f>
        <v>-2.018876</v>
      </c>
      <c r="E56" s="28">
        <f>0.0935*A56</f>
        <v>4.9555</v>
      </c>
      <c r="F56" s="29">
        <f>0.037*A56</f>
        <v>1.961</v>
      </c>
      <c r="G56" s="28">
        <f>-0.0407256071639339*A56</f>
        <v>-2.1584571796885</v>
      </c>
      <c r="H56" s="28">
        <f>-0.1361754947*A56</f>
        <v>-7.2173012191</v>
      </c>
      <c r="I56" s="29">
        <f>0.04278844419*A56</f>
        <v>2.267787542070</v>
      </c>
      <c r="J56" s="28">
        <v>3.5033</v>
      </c>
      <c r="K56" s="29">
        <f>0.0663*A56</f>
        <v>3.5139</v>
      </c>
      <c r="L56" s="28">
        <f>0.04273028901*A56</f>
        <v>2.264705317530</v>
      </c>
      <c r="M56" s="28">
        <f>0.1286634732*A56</f>
        <v>6.8191640796</v>
      </c>
      <c r="N56" s="29">
        <f>0.0734*A56</f>
        <v>3.8902</v>
      </c>
      <c r="O56" s="29">
        <f>0.0372*A56</f>
        <v>1.9716</v>
      </c>
      <c r="P56" s="29">
        <v>0</v>
      </c>
      <c r="Q56" s="29">
        <v>0</v>
      </c>
      <c r="R56" s="29">
        <v>0</v>
      </c>
      <c r="S56" s="29">
        <v>0</v>
      </c>
      <c r="T56" s="29">
        <v>0</v>
      </c>
    </row>
    <row r="57" ht="14.25" customHeight="1">
      <c r="A57" s="28">
        <v>54</v>
      </c>
      <c r="B57" s="28">
        <f>-0.0380917474272738*A57</f>
        <v>-2.05695436107279</v>
      </c>
      <c r="C57" s="28">
        <f>-0.1064849055*A57</f>
        <v>-5.750184897</v>
      </c>
      <c r="D57" s="28">
        <f>-0.038092*A57</f>
        <v>-2.056968</v>
      </c>
      <c r="E57" s="28">
        <f>0.0935*A57</f>
        <v>5.049</v>
      </c>
      <c r="F57" s="29">
        <f>0.037*A57</f>
        <v>1.998</v>
      </c>
      <c r="G57" s="28">
        <f>-0.0407256071639339*A57</f>
        <v>-2.19918278685243</v>
      </c>
      <c r="H57" s="28">
        <f>-0.1361754947*A57</f>
        <v>-7.3534767138</v>
      </c>
      <c r="I57" s="29">
        <f>0.04278844419*A57</f>
        <v>2.310575986260</v>
      </c>
      <c r="J57" s="28">
        <v>3.5694</v>
      </c>
      <c r="K57" s="29">
        <f>0.0663*A57</f>
        <v>3.5802</v>
      </c>
      <c r="L57" s="28">
        <f>0.04273028901*A57</f>
        <v>2.307435606540</v>
      </c>
      <c r="M57" s="28">
        <f>0.1286634732*A57</f>
        <v>6.9478275528</v>
      </c>
      <c r="N57" s="29">
        <f>0.0734*A57</f>
        <v>3.9636</v>
      </c>
      <c r="O57" s="29">
        <f>0.0372*A57</f>
        <v>2.0088</v>
      </c>
      <c r="P57" s="29">
        <v>0</v>
      </c>
      <c r="Q57" s="29">
        <v>0</v>
      </c>
      <c r="R57" s="29">
        <v>0</v>
      </c>
      <c r="S57" s="29">
        <v>0</v>
      </c>
      <c r="T57" s="29">
        <v>0</v>
      </c>
    </row>
    <row r="58" ht="14.25" customHeight="1">
      <c r="A58" s="28">
        <v>55</v>
      </c>
      <c r="B58" s="28">
        <f>-0.0380917474272738*A58</f>
        <v>-2.09504610850006</v>
      </c>
      <c r="C58" s="28">
        <f>-0.1064849055*A58</f>
        <v>-5.8566698025</v>
      </c>
      <c r="D58" s="28">
        <f>-0.038092*A58</f>
        <v>-2.09506</v>
      </c>
      <c r="E58" s="28">
        <f>0.0935*A58</f>
        <v>5.1425</v>
      </c>
      <c r="F58" s="29">
        <f>0.037*A58</f>
        <v>2.035</v>
      </c>
      <c r="G58" s="28">
        <f>-0.0407256071639339*A58</f>
        <v>-2.23990839401636</v>
      </c>
      <c r="H58" s="28">
        <f>-0.1361754947*A58</f>
        <v>-7.4896522085</v>
      </c>
      <c r="I58" s="29">
        <f>0.04278844419*A58</f>
        <v>2.353364430450</v>
      </c>
      <c r="J58" s="28">
        <v>3.6355</v>
      </c>
      <c r="K58" s="29">
        <f>0.0663*A58</f>
        <v>3.6465</v>
      </c>
      <c r="L58" s="28">
        <f>0.04273028901*A58</f>
        <v>2.350165895550</v>
      </c>
      <c r="M58" s="28">
        <f>0.1286634732*A58</f>
        <v>7.076491026</v>
      </c>
      <c r="N58" s="29">
        <f>0.0734*A58</f>
        <v>4.037</v>
      </c>
      <c r="O58" s="29">
        <f>0.0372*A58</f>
        <v>2.046</v>
      </c>
      <c r="P58" s="29">
        <v>0</v>
      </c>
      <c r="Q58" s="29">
        <v>0</v>
      </c>
      <c r="R58" s="29">
        <v>0</v>
      </c>
      <c r="S58" s="29">
        <v>0</v>
      </c>
      <c r="T58" s="29">
        <v>0</v>
      </c>
    </row>
    <row r="59" ht="14.25" customHeight="1">
      <c r="A59" s="28">
        <v>56</v>
      </c>
      <c r="B59" s="28">
        <f>-0.0380917474272738*A59</f>
        <v>-2.13313785592733</v>
      </c>
      <c r="C59" s="28">
        <f>-0.1064849055*A59</f>
        <v>-5.963154708</v>
      </c>
      <c r="D59" s="28">
        <f>-0.038092*A59</f>
        <v>-2.133152</v>
      </c>
      <c r="E59" s="28">
        <f>0.0935*A59</f>
        <v>5.236</v>
      </c>
      <c r="F59" s="29">
        <f>0.037*A59</f>
        <v>2.072</v>
      </c>
      <c r="G59" s="28">
        <f>-0.0407256071639339*A59</f>
        <v>-2.2806340011803</v>
      </c>
      <c r="H59" s="28">
        <f>-0.1361754947*A59</f>
        <v>-7.6258277032</v>
      </c>
      <c r="I59" s="29">
        <f>0.04278844419*A59</f>
        <v>2.396152874640</v>
      </c>
      <c r="J59" s="28">
        <v>3.7016</v>
      </c>
      <c r="K59" s="29">
        <f>0.0663*A59</f>
        <v>3.7128</v>
      </c>
      <c r="L59" s="28">
        <f>0.04273028901*A59</f>
        <v>2.392896184560</v>
      </c>
      <c r="M59" s="28">
        <f>0.1286634732*A59</f>
        <v>7.2051544992</v>
      </c>
      <c r="N59" s="29">
        <f>0.0734*A59</f>
        <v>4.1104</v>
      </c>
      <c r="O59" s="29">
        <f>0.0372*A59</f>
        <v>2.0832</v>
      </c>
      <c r="P59" s="29">
        <v>0</v>
      </c>
      <c r="Q59" s="29">
        <v>0</v>
      </c>
      <c r="R59" s="29">
        <v>0</v>
      </c>
      <c r="S59" s="29">
        <v>0</v>
      </c>
      <c r="T59" s="29">
        <v>0</v>
      </c>
    </row>
    <row r="60" ht="14.25" customHeight="1">
      <c r="A60" s="28">
        <v>57</v>
      </c>
      <c r="B60" s="28">
        <f>-0.0380917474272738*A60</f>
        <v>-2.17122960335461</v>
      </c>
      <c r="C60" s="28">
        <f>-0.1064849055*A60</f>
        <v>-6.0696396135</v>
      </c>
      <c r="D60" s="28">
        <f>-0.038092*A60</f>
        <v>-2.171244</v>
      </c>
      <c r="E60" s="28">
        <f>0.0935*A60</f>
        <v>5.3295</v>
      </c>
      <c r="F60" s="29">
        <f>0.037*A60</f>
        <v>2.109</v>
      </c>
      <c r="G60" s="28">
        <f>-0.0407256071639339*A60</f>
        <v>-2.32135960834423</v>
      </c>
      <c r="H60" s="28">
        <f>-0.1361754947*A60</f>
        <v>-7.7620031979</v>
      </c>
      <c r="I60" s="29">
        <f>0.04278844419*A60</f>
        <v>2.438941318830</v>
      </c>
      <c r="J60" s="28">
        <v>3.7677</v>
      </c>
      <c r="K60" s="29">
        <f>0.0663*A60</f>
        <v>3.7791</v>
      </c>
      <c r="L60" s="28">
        <f>0.04273028901*A60</f>
        <v>2.435626473570</v>
      </c>
      <c r="M60" s="28">
        <f>0.1286634732*A60</f>
        <v>7.3338179724</v>
      </c>
      <c r="N60" s="29">
        <f>0.0734*A60</f>
        <v>4.1838</v>
      </c>
      <c r="O60" s="29">
        <f>0.0372*A60</f>
        <v>2.1204</v>
      </c>
      <c r="P60" s="29">
        <v>0</v>
      </c>
      <c r="Q60" s="29">
        <v>0</v>
      </c>
      <c r="R60" s="29">
        <v>0</v>
      </c>
      <c r="S60" s="29">
        <v>0</v>
      </c>
      <c r="T60" s="29">
        <v>0</v>
      </c>
    </row>
    <row r="61" ht="14.25" customHeight="1">
      <c r="A61" s="28">
        <v>58</v>
      </c>
      <c r="B61" s="28">
        <f>-0.0380917474272738*A61</f>
        <v>-2.20932135078188</v>
      </c>
      <c r="C61" s="28">
        <f>-0.1064849055*A61</f>
        <v>-6.176124519</v>
      </c>
      <c r="D61" s="28">
        <f>-0.038092*A61</f>
        <v>-2.209336</v>
      </c>
      <c r="E61" s="28">
        <f>0.0935*A61</f>
        <v>5.423</v>
      </c>
      <c r="F61" s="29">
        <f>0.037*A61</f>
        <v>2.146</v>
      </c>
      <c r="G61" s="28">
        <f>-0.0407256071639339*A61</f>
        <v>-2.36208521550817</v>
      </c>
      <c r="H61" s="28">
        <f>-0.1361754947*A61</f>
        <v>-7.8981786926</v>
      </c>
      <c r="I61" s="29">
        <f>0.04278844419*A61</f>
        <v>2.481729763020</v>
      </c>
      <c r="J61" s="28">
        <v>3.8338</v>
      </c>
      <c r="K61" s="29">
        <f>0.0663*A61</f>
        <v>3.8454</v>
      </c>
      <c r="L61" s="28">
        <f>0.04273028901*A61</f>
        <v>2.478356762580</v>
      </c>
      <c r="M61" s="28">
        <f>0.1286634732*A61</f>
        <v>7.4624814456</v>
      </c>
      <c r="N61" s="29">
        <f>0.0734*A61</f>
        <v>4.2572</v>
      </c>
      <c r="O61" s="29">
        <f>0.0372*A61</f>
        <v>2.1576</v>
      </c>
      <c r="P61" s="29">
        <v>0</v>
      </c>
      <c r="Q61" s="29">
        <v>0</v>
      </c>
      <c r="R61" s="29">
        <v>0</v>
      </c>
      <c r="S61" s="29">
        <v>0</v>
      </c>
      <c r="T61" s="29">
        <v>0</v>
      </c>
    </row>
    <row r="62" ht="14.25" customHeight="1">
      <c r="A62" s="28">
        <v>59</v>
      </c>
      <c r="B62" s="28">
        <f>-0.0380917474272738*A62</f>
        <v>-2.24741309820915</v>
      </c>
      <c r="C62" s="28">
        <f>-0.1064849055*A62</f>
        <v>-6.2826094245</v>
      </c>
      <c r="D62" s="28">
        <f>-0.038092*A62</f>
        <v>-2.247428</v>
      </c>
      <c r="E62" s="28">
        <f>0.0935*A62</f>
        <v>5.5165</v>
      </c>
      <c r="F62" s="29">
        <f>0.037*A62</f>
        <v>2.183</v>
      </c>
      <c r="G62" s="28">
        <f>-0.0407256071639339*A62</f>
        <v>-2.4028108226721</v>
      </c>
      <c r="H62" s="28">
        <f>-0.1361754947*A62</f>
        <v>-8.0343541873</v>
      </c>
      <c r="I62" s="29">
        <f>0.04278844419*A62</f>
        <v>2.524518207210</v>
      </c>
      <c r="J62" s="28">
        <v>3.8999</v>
      </c>
      <c r="K62" s="29">
        <f>0.0663*A62</f>
        <v>3.9117</v>
      </c>
      <c r="L62" s="28">
        <f>0.04273028901*A62</f>
        <v>2.521087051590</v>
      </c>
      <c r="M62" s="28">
        <f>0.1286634732*A62</f>
        <v>7.5911449188</v>
      </c>
      <c r="N62" s="29">
        <f>0.0734*A62</f>
        <v>4.3306</v>
      </c>
      <c r="O62" s="29">
        <f>0.0372*A62</f>
        <v>2.1948</v>
      </c>
      <c r="P62" s="29">
        <v>0</v>
      </c>
      <c r="Q62" s="29">
        <v>0</v>
      </c>
      <c r="R62" s="29">
        <v>0</v>
      </c>
      <c r="S62" s="29">
        <v>0</v>
      </c>
      <c r="T62" s="29">
        <v>0</v>
      </c>
    </row>
    <row r="63" ht="14.25" customHeight="1">
      <c r="A63" s="28">
        <v>60</v>
      </c>
      <c r="B63" s="28">
        <f>-0.0380917474272738*A63</f>
        <v>-2.28550484563643</v>
      </c>
      <c r="C63" s="28">
        <f>-0.1064849055*A63</f>
        <v>-6.38909433</v>
      </c>
      <c r="D63" s="28">
        <f>-0.038092*A63</f>
        <v>-2.28552</v>
      </c>
      <c r="E63" s="28">
        <f>0.0935*A63</f>
        <v>5.61</v>
      </c>
      <c r="F63" s="29">
        <f>0.037*A63</f>
        <v>2.22</v>
      </c>
      <c r="G63" s="28">
        <f>-0.0407256071639339*A63</f>
        <v>-2.44353642983603</v>
      </c>
      <c r="H63" s="28">
        <f>-0.1361754947*A63</f>
        <v>-8.170529682</v>
      </c>
      <c r="I63" s="29">
        <f>0.04278844419*A63</f>
        <v>2.5673066514</v>
      </c>
      <c r="J63" s="28">
        <v>3.966</v>
      </c>
      <c r="K63" s="29">
        <f>0.0663*A63</f>
        <v>3.978</v>
      </c>
      <c r="L63" s="28">
        <f>0.04273028901*A63</f>
        <v>2.5638173406</v>
      </c>
      <c r="M63" s="28">
        <f>0.1286634732*A63</f>
        <v>7.719808392</v>
      </c>
      <c r="N63" s="29">
        <f>0.0734*A63</f>
        <v>4.404</v>
      </c>
      <c r="O63" s="29">
        <f>0.0372*A63</f>
        <v>2.232</v>
      </c>
      <c r="P63" s="29">
        <v>0</v>
      </c>
      <c r="Q63" s="29">
        <v>0</v>
      </c>
      <c r="R63" s="29">
        <v>0</v>
      </c>
      <c r="S63" s="29">
        <v>0</v>
      </c>
      <c r="T63" s="29">
        <v>0</v>
      </c>
    </row>
    <row r="64" ht="14.25" customHeight="1">
      <c r="A64" s="28">
        <v>61</v>
      </c>
      <c r="B64" s="28">
        <f>-0.0380917474272738*A64</f>
        <v>-2.3235965930637</v>
      </c>
      <c r="C64" s="28">
        <f>-0.1064849055*A64</f>
        <v>-6.4955792355</v>
      </c>
      <c r="D64" s="28">
        <f>-0.038092*A64</f>
        <v>-2.323612</v>
      </c>
      <c r="E64" s="28">
        <f>0.0935*A64</f>
        <v>5.7035</v>
      </c>
      <c r="F64" s="29">
        <f>0.037*A64</f>
        <v>2.257</v>
      </c>
      <c r="G64" s="28">
        <f>-0.0407256071639339*A64</f>
        <v>-2.48426203699997</v>
      </c>
      <c r="H64" s="28">
        <f>-0.1361754947*A64</f>
        <v>-8.3067051767</v>
      </c>
      <c r="I64" s="29">
        <f>0.04278844419*A64</f>
        <v>2.610095095590</v>
      </c>
      <c r="J64" s="28">
        <v>4.0321</v>
      </c>
      <c r="K64" s="29">
        <f>0.0663*A64</f>
        <v>4.0443</v>
      </c>
      <c r="L64" s="28">
        <f>0.04273028901*A64</f>
        <v>2.606547629610</v>
      </c>
      <c r="M64" s="28">
        <f>0.1286634732*A64</f>
        <v>7.8484718652</v>
      </c>
      <c r="N64" s="29">
        <f>0.0734*A64</f>
        <v>4.4774</v>
      </c>
      <c r="O64" s="29">
        <f>0.0372*A64</f>
        <v>2.2692</v>
      </c>
      <c r="P64" s="29">
        <v>0</v>
      </c>
      <c r="Q64" s="29">
        <v>0</v>
      </c>
      <c r="R64" s="29">
        <v>0</v>
      </c>
      <c r="S64" s="29">
        <v>0</v>
      </c>
      <c r="T64" s="29">
        <v>0</v>
      </c>
    </row>
    <row r="65" ht="14.25" customHeight="1">
      <c r="A65" s="28">
        <v>62</v>
      </c>
      <c r="B65" s="28">
        <f>-0.0380917474272738*A65</f>
        <v>-2.36168834049098</v>
      </c>
      <c r="C65" s="28">
        <f>-0.1064849055*A65</f>
        <v>-6.602064141</v>
      </c>
      <c r="D65" s="28">
        <f>-0.038092*A65</f>
        <v>-2.361704</v>
      </c>
      <c r="E65" s="28">
        <f>0.0935*A65</f>
        <v>5.797</v>
      </c>
      <c r="F65" s="29">
        <f>0.037*A65</f>
        <v>2.294</v>
      </c>
      <c r="G65" s="28">
        <f>-0.0407256071639339*A65</f>
        <v>-2.5249876441639</v>
      </c>
      <c r="H65" s="28">
        <f>-0.1361754947*A65</f>
        <v>-8.442880671399999</v>
      </c>
      <c r="I65" s="29">
        <f>0.04278844419*A65</f>
        <v>2.652883539780</v>
      </c>
      <c r="J65" s="28">
        <v>4.0982</v>
      </c>
      <c r="K65" s="29">
        <f>0.0663*A65</f>
        <v>4.1106</v>
      </c>
      <c r="L65" s="28">
        <f>0.04273028901*A65</f>
        <v>2.649277918620</v>
      </c>
      <c r="M65" s="28">
        <f>0.1286634732*A65</f>
        <v>7.9771353384</v>
      </c>
      <c r="N65" s="29">
        <f>0.0734*A65</f>
        <v>4.5508</v>
      </c>
      <c r="O65" s="29">
        <f>0.0372*A65</f>
        <v>2.3064</v>
      </c>
      <c r="P65" s="29">
        <v>0</v>
      </c>
      <c r="Q65" s="29">
        <v>0</v>
      </c>
      <c r="R65" s="29">
        <v>0</v>
      </c>
      <c r="S65" s="29">
        <v>0</v>
      </c>
      <c r="T65" s="29">
        <v>0</v>
      </c>
    </row>
    <row r="66" ht="14.25" customHeight="1">
      <c r="A66" s="28">
        <v>63</v>
      </c>
      <c r="B66" s="28">
        <f>-0.0380917474272738*A66</f>
        <v>-2.39978008791825</v>
      </c>
      <c r="C66" s="28">
        <f>-0.1064849055*A66</f>
        <v>-6.7085490465</v>
      </c>
      <c r="D66" s="28">
        <f>-0.038092*A66</f>
        <v>-2.399796</v>
      </c>
      <c r="E66" s="28">
        <f>0.0935*A66</f>
        <v>5.8905</v>
      </c>
      <c r="F66" s="29">
        <f>0.037*A66</f>
        <v>2.331</v>
      </c>
      <c r="G66" s="28">
        <f>-0.0407256071639339*A66</f>
        <v>-2.56571325132784</v>
      </c>
      <c r="H66" s="28">
        <f>-0.1361754947*A66</f>
        <v>-8.579056166100001</v>
      </c>
      <c r="I66" s="29">
        <f>0.04278844419*A66</f>
        <v>2.695671983970</v>
      </c>
      <c r="J66" s="28">
        <v>4.1643</v>
      </c>
      <c r="K66" s="29">
        <f>0.0663*A66</f>
        <v>4.1769</v>
      </c>
      <c r="L66" s="28">
        <f>0.04273028901*A66</f>
        <v>2.692008207630</v>
      </c>
      <c r="M66" s="28">
        <f>0.1286634732*A66</f>
        <v>8.1057988116</v>
      </c>
      <c r="N66" s="29">
        <f>0.0734*A66</f>
        <v>4.6242</v>
      </c>
      <c r="O66" s="29">
        <f>0.0372*A66</f>
        <v>2.3436</v>
      </c>
      <c r="P66" s="29">
        <v>0</v>
      </c>
      <c r="Q66" s="29">
        <v>0</v>
      </c>
      <c r="R66" s="29">
        <v>0</v>
      </c>
      <c r="S66" s="29">
        <v>0</v>
      </c>
      <c r="T66" s="29">
        <v>0</v>
      </c>
    </row>
    <row r="67" ht="14.25" customHeight="1">
      <c r="A67" s="28">
        <v>64</v>
      </c>
      <c r="B67" s="28">
        <f>-0.0380917474272738*A67</f>
        <v>-2.43787183534552</v>
      </c>
      <c r="C67" s="28">
        <f>-0.1064849055*A67</f>
        <v>-6.815033952</v>
      </c>
      <c r="D67" s="28">
        <f>-0.038092*A67</f>
        <v>-2.437888</v>
      </c>
      <c r="E67" s="28">
        <f>0.0935*A67</f>
        <v>5.984</v>
      </c>
      <c r="F67" s="29">
        <f>0.037*A67</f>
        <v>2.368</v>
      </c>
      <c r="G67" s="28">
        <f>-0.0407256071639339*A67</f>
        <v>-2.60643885849177</v>
      </c>
      <c r="H67" s="28">
        <f>-0.1361754947*A67</f>
        <v>-8.715231660800001</v>
      </c>
      <c r="I67" s="29">
        <f>0.04278844419*A67</f>
        <v>2.738460428160</v>
      </c>
      <c r="J67" s="28">
        <v>4.2304</v>
      </c>
      <c r="K67" s="29">
        <f>0.0663*A67</f>
        <v>4.2432</v>
      </c>
      <c r="L67" s="28">
        <f>0.04273028901*A67</f>
        <v>2.734738496640</v>
      </c>
      <c r="M67" s="28">
        <f>0.1286634732*A67</f>
        <v>8.234462284799999</v>
      </c>
      <c r="N67" s="29">
        <f>0.0734*A67</f>
        <v>4.6976</v>
      </c>
      <c r="O67" s="29">
        <f>0.0372*A67</f>
        <v>2.3808</v>
      </c>
      <c r="P67" s="29">
        <v>0</v>
      </c>
      <c r="Q67" s="29">
        <v>0</v>
      </c>
      <c r="R67" s="29">
        <v>0</v>
      </c>
      <c r="S67" s="29">
        <v>0</v>
      </c>
      <c r="T67" s="29">
        <v>0</v>
      </c>
    </row>
    <row r="68" ht="14.25" customHeight="1">
      <c r="A68" s="28">
        <v>65</v>
      </c>
      <c r="B68" s="28">
        <f>-0.0380917474272738*A68</f>
        <v>-2.4759635827728</v>
      </c>
      <c r="C68" s="28">
        <f>-0.1064849055*A68</f>
        <v>-6.9215188575</v>
      </c>
      <c r="D68" s="28">
        <f>-0.038092*A68</f>
        <v>-2.47598</v>
      </c>
      <c r="E68" s="28">
        <f>0.0935*A68</f>
        <v>6.0775</v>
      </c>
      <c r="F68" s="29">
        <f>0.037*A68</f>
        <v>2.405</v>
      </c>
      <c r="G68" s="28">
        <f>-0.0407256071639339*A68</f>
        <v>-2.6471644656557</v>
      </c>
      <c r="H68" s="28">
        <f>-0.1361754947*A68</f>
        <v>-8.8514071555</v>
      </c>
      <c r="I68" s="29">
        <f>0.04278844419*A68</f>
        <v>2.781248872350</v>
      </c>
      <c r="J68" s="28">
        <v>4.2965</v>
      </c>
      <c r="K68" s="29">
        <f>0.0663*A68</f>
        <v>4.3095</v>
      </c>
      <c r="L68" s="28">
        <f>0.04273028901*A68</f>
        <v>2.777468785650</v>
      </c>
      <c r="M68" s="28">
        <f>0.1286634732*A68</f>
        <v>8.363125758000001</v>
      </c>
      <c r="N68" s="29">
        <f>0.0734*A68</f>
        <v>4.771</v>
      </c>
      <c r="O68" s="29">
        <f>0.0372*A68</f>
        <v>2.418</v>
      </c>
      <c r="P68" s="29">
        <v>0</v>
      </c>
      <c r="Q68" s="29">
        <v>0</v>
      </c>
      <c r="R68" s="29">
        <v>0</v>
      </c>
      <c r="S68" s="29">
        <v>0</v>
      </c>
      <c r="T68" s="29">
        <v>0</v>
      </c>
    </row>
    <row r="69" ht="14.25" customHeight="1">
      <c r="A69" s="28">
        <v>66</v>
      </c>
      <c r="B69" s="28">
        <f>-0.0380917474272738*A69</f>
        <v>-2.51405533020007</v>
      </c>
      <c r="C69" s="28">
        <f>-0.1064849055*A69</f>
        <v>-7.028003763</v>
      </c>
      <c r="D69" s="28">
        <f>-0.038092*A69</f>
        <v>-2.514072</v>
      </c>
      <c r="E69" s="28">
        <f>0.0935*A69</f>
        <v>6.171</v>
      </c>
      <c r="F69" s="29">
        <f>0.037*A69</f>
        <v>2.442</v>
      </c>
      <c r="G69" s="28">
        <f>-0.0407256071639339*A69</f>
        <v>-2.68789007281964</v>
      </c>
      <c r="H69" s="28">
        <f>-0.1361754947*A69</f>
        <v>-8.9875826502</v>
      </c>
      <c r="I69" s="29">
        <f>0.04278844419*A69</f>
        <v>2.824037316540</v>
      </c>
      <c r="J69" s="28">
        <v>4.3626</v>
      </c>
      <c r="K69" s="29">
        <f>0.0663*A69</f>
        <v>4.3758</v>
      </c>
      <c r="L69" s="28">
        <f>0.04273028901*A69</f>
        <v>2.820199074660</v>
      </c>
      <c r="M69" s="28">
        <f>0.1286634732*A69</f>
        <v>8.4917892312</v>
      </c>
      <c r="N69" s="29">
        <f>0.0734*A69</f>
        <v>4.8444</v>
      </c>
      <c r="O69" s="29">
        <f>0.0372*A69</f>
        <v>2.4552</v>
      </c>
      <c r="P69" s="29">
        <v>0</v>
      </c>
      <c r="Q69" s="29">
        <v>0</v>
      </c>
      <c r="R69" s="29">
        <v>0</v>
      </c>
      <c r="S69" s="29">
        <v>0</v>
      </c>
      <c r="T69" s="29">
        <v>0</v>
      </c>
    </row>
    <row r="70" ht="14.25" customHeight="1">
      <c r="A70" s="28">
        <v>67</v>
      </c>
      <c r="B70" s="28">
        <f>-0.0380917474272738*A70</f>
        <v>-2.55214707762734</v>
      </c>
      <c r="C70" s="28">
        <f>-0.1064849055*A70</f>
        <v>-7.1344886685</v>
      </c>
      <c r="D70" s="28">
        <f>-0.038092*A70</f>
        <v>-2.552164</v>
      </c>
      <c r="E70" s="28">
        <f>0.0935*A70</f>
        <v>6.2645</v>
      </c>
      <c r="F70" s="29">
        <f>0.037*A70</f>
        <v>2.479</v>
      </c>
      <c r="G70" s="28">
        <f>-0.0407256071639339*A70</f>
        <v>-2.72861567998357</v>
      </c>
      <c r="H70" s="28">
        <f>-0.1361754947*A70</f>
        <v>-9.1237581449</v>
      </c>
      <c r="I70" s="29">
        <f>0.04278844419*A70</f>
        <v>2.866825760730</v>
      </c>
      <c r="J70" s="28">
        <v>4.4287</v>
      </c>
      <c r="K70" s="29">
        <f>0.0663*A70</f>
        <v>4.4421</v>
      </c>
      <c r="L70" s="28">
        <f>0.04273028901*A70</f>
        <v>2.862929363670</v>
      </c>
      <c r="M70" s="28">
        <f>0.1286634732*A70</f>
        <v>8.6204527044</v>
      </c>
      <c r="N70" s="29">
        <f>0.0734*A70</f>
        <v>4.9178</v>
      </c>
      <c r="O70" s="29">
        <f>0.0372*A70</f>
        <v>2.4924</v>
      </c>
      <c r="P70" s="29">
        <v>0</v>
      </c>
      <c r="Q70" s="29">
        <v>0</v>
      </c>
      <c r="R70" s="29">
        <v>0</v>
      </c>
      <c r="S70" s="29">
        <v>0</v>
      </c>
      <c r="T70" s="29">
        <v>0</v>
      </c>
    </row>
    <row r="71" ht="14.25" customHeight="1">
      <c r="A71" s="28">
        <v>68</v>
      </c>
      <c r="B71" s="28">
        <f>-0.0380917474272738*A71</f>
        <v>-2.59023882505462</v>
      </c>
      <c r="C71" s="28">
        <f>-0.1064849055*A71</f>
        <v>-7.240973574</v>
      </c>
      <c r="D71" s="28">
        <f>-0.038092*A71</f>
        <v>-2.590256</v>
      </c>
      <c r="E71" s="28">
        <f>0.0935*A71</f>
        <v>6.358</v>
      </c>
      <c r="F71" s="29">
        <f>0.037*A71</f>
        <v>2.516</v>
      </c>
      <c r="G71" s="28">
        <f>-0.0407256071639339*A71</f>
        <v>-2.76934128714751</v>
      </c>
      <c r="H71" s="28">
        <f>-0.1361754947*A71</f>
        <v>-9.2599336396</v>
      </c>
      <c r="I71" s="29">
        <f>0.04278844419*A71</f>
        <v>2.909614204920</v>
      </c>
      <c r="J71" s="28">
        <v>4.4948</v>
      </c>
      <c r="K71" s="29">
        <f>0.0663*A71</f>
        <v>4.5084</v>
      </c>
      <c r="L71" s="28">
        <f>0.04273028901*A71</f>
        <v>2.905659652680</v>
      </c>
      <c r="M71" s="28">
        <f>0.1286634732*A71</f>
        <v>8.749116177599999</v>
      </c>
      <c r="N71" s="29">
        <f>0.0734*A71</f>
        <v>4.9912</v>
      </c>
      <c r="O71" s="29">
        <f>0.0372*A71</f>
        <v>2.5296</v>
      </c>
      <c r="P71" s="29">
        <v>0</v>
      </c>
      <c r="Q71" s="29">
        <v>0</v>
      </c>
      <c r="R71" s="29">
        <v>0</v>
      </c>
      <c r="S71" s="29">
        <v>0</v>
      </c>
      <c r="T71" s="29">
        <v>0</v>
      </c>
    </row>
    <row r="72" ht="14.25" customHeight="1">
      <c r="A72" s="28">
        <v>69</v>
      </c>
      <c r="B72" s="28">
        <f>-0.0380917474272738*A72</f>
        <v>-2.62833057248189</v>
      </c>
      <c r="C72" s="28">
        <f>-0.1064849055*A72</f>
        <v>-7.3474584795</v>
      </c>
      <c r="D72" s="28">
        <f>-0.038092*A72</f>
        <v>-2.628348</v>
      </c>
      <c r="E72" s="28">
        <f>0.0935*A72</f>
        <v>6.4515</v>
      </c>
      <c r="F72" s="29">
        <f>0.037*A72</f>
        <v>2.553</v>
      </c>
      <c r="G72" s="28">
        <f>-0.0407256071639339*A72</f>
        <v>-2.81006689431144</v>
      </c>
      <c r="H72" s="28">
        <f>-0.1361754947*A72</f>
        <v>-9.3961091343</v>
      </c>
      <c r="I72" s="29">
        <f>0.04278844419*A72</f>
        <v>2.952402649110</v>
      </c>
      <c r="J72" s="28">
        <v>4.5609</v>
      </c>
      <c r="K72" s="29">
        <f>0.0663*A72</f>
        <v>4.5747</v>
      </c>
      <c r="L72" s="28">
        <f>0.04273028901*A72</f>
        <v>2.948389941690</v>
      </c>
      <c r="M72" s="28">
        <f>0.1286634732*A72</f>
        <v>8.877779650800001</v>
      </c>
      <c r="N72" s="29">
        <f>0.0734*A72</f>
        <v>5.0646</v>
      </c>
      <c r="O72" s="29">
        <f>0.0372*A72</f>
        <v>2.5668</v>
      </c>
      <c r="P72" s="29">
        <v>0</v>
      </c>
      <c r="Q72" s="29">
        <v>0</v>
      </c>
      <c r="R72" s="29">
        <v>0</v>
      </c>
      <c r="S72" s="29">
        <v>0</v>
      </c>
      <c r="T72" s="29">
        <v>0</v>
      </c>
    </row>
    <row r="73" ht="14.25" customHeight="1">
      <c r="A73" s="28">
        <v>70</v>
      </c>
      <c r="B73" s="28">
        <f>-0.0380917474272738*A73</f>
        <v>-2.66642231990917</v>
      </c>
      <c r="C73" s="28">
        <f>-0.1064849055*A73</f>
        <v>-7.453943385</v>
      </c>
      <c r="D73" s="28">
        <f>-0.038092*A73</f>
        <v>-2.66644</v>
      </c>
      <c r="E73" s="28">
        <f>0.0935*A73</f>
        <v>6.545</v>
      </c>
      <c r="F73" s="29">
        <f>0.037*A73</f>
        <v>2.59</v>
      </c>
      <c r="G73" s="28">
        <f>-0.0407256071639339*A73</f>
        <v>-2.85079250147537</v>
      </c>
      <c r="H73" s="28">
        <f>-0.1361754947*A73</f>
        <v>-9.532284628999999</v>
      </c>
      <c r="I73" s="29">
        <f>0.04278844419*A73</f>
        <v>2.9951910933</v>
      </c>
      <c r="J73" s="28">
        <v>4.627</v>
      </c>
      <c r="K73" s="29">
        <f>0.0663*A73</f>
        <v>4.641</v>
      </c>
      <c r="L73" s="28">
        <f>0.04273028901*A73</f>
        <v>2.9911202307</v>
      </c>
      <c r="M73" s="28">
        <f>0.1286634732*A73</f>
        <v>9.006443124</v>
      </c>
      <c r="N73" s="29">
        <f>0.0734*A73</f>
        <v>5.138</v>
      </c>
      <c r="O73" s="29">
        <f>0.0372*A73</f>
        <v>2.604</v>
      </c>
      <c r="P73" s="29">
        <v>0</v>
      </c>
      <c r="Q73" s="29">
        <v>0</v>
      </c>
      <c r="R73" s="29">
        <v>0</v>
      </c>
      <c r="S73" s="29">
        <v>0</v>
      </c>
      <c r="T73" s="29">
        <v>0</v>
      </c>
    </row>
    <row r="74" ht="14.25" customHeight="1">
      <c r="A74" s="28">
        <v>71</v>
      </c>
      <c r="B74" s="28">
        <f>-0.0380917474272738*A74</f>
        <v>-2.70451406733644</v>
      </c>
      <c r="C74" s="28">
        <f>-0.1064849055*A74</f>
        <v>-7.5604282905</v>
      </c>
      <c r="D74" s="28">
        <f>-0.038092*A74</f>
        <v>-2.704532</v>
      </c>
      <c r="E74" s="28">
        <f>0.0935*A74</f>
        <v>6.6385</v>
      </c>
      <c r="F74" s="29">
        <f>0.037*A74</f>
        <v>2.627</v>
      </c>
      <c r="G74" s="28">
        <f>-0.0407256071639339*A74</f>
        <v>-2.89151810863931</v>
      </c>
      <c r="H74" s="28">
        <f>-0.1361754947*A74</f>
        <v>-9.668460123699999</v>
      </c>
      <c r="I74" s="29">
        <f>0.04278844419*A74</f>
        <v>3.037979537490</v>
      </c>
      <c r="J74" s="28">
        <v>4.6931</v>
      </c>
      <c r="K74" s="29">
        <f>0.0663*A74</f>
        <v>4.7073</v>
      </c>
      <c r="L74" s="28">
        <f>0.04273028901*A74</f>
        <v>3.033850519710</v>
      </c>
      <c r="M74" s="28">
        <f>0.1286634732*A74</f>
        <v>9.1351065972</v>
      </c>
      <c r="N74" s="29">
        <f>0.0734*A74</f>
        <v>5.2114</v>
      </c>
      <c r="O74" s="29">
        <f>0.0372*A74</f>
        <v>2.6412</v>
      </c>
      <c r="P74" s="29">
        <v>0</v>
      </c>
      <c r="Q74" s="29">
        <v>0</v>
      </c>
      <c r="R74" s="29">
        <v>0</v>
      </c>
      <c r="S74" s="29">
        <v>0</v>
      </c>
      <c r="T74" s="29">
        <v>0</v>
      </c>
    </row>
    <row r="75" ht="14.25" customHeight="1">
      <c r="A75" s="28">
        <v>72</v>
      </c>
      <c r="B75" s="28">
        <f>-0.0380917474272738*A75</f>
        <v>-2.74260581476371</v>
      </c>
      <c r="C75" s="28">
        <f>-0.1064849055*A75</f>
        <v>-7.666913196</v>
      </c>
      <c r="D75" s="28">
        <f>-0.038092*A75</f>
        <v>-2.742624</v>
      </c>
      <c r="E75" s="28">
        <f>0.0935*A75</f>
        <v>6.732</v>
      </c>
      <c r="F75" s="29">
        <f>0.037*A75</f>
        <v>2.664</v>
      </c>
      <c r="G75" s="28">
        <f>-0.0407256071639339*A75</f>
        <v>-2.93224371580324</v>
      </c>
      <c r="H75" s="28">
        <f>-0.1361754947*A75</f>
        <v>-9.804635618400001</v>
      </c>
      <c r="I75" s="29">
        <f>0.04278844419*A75</f>
        <v>3.080767981680</v>
      </c>
      <c r="J75" s="28">
        <v>4.7592</v>
      </c>
      <c r="K75" s="29">
        <f>0.0663*A75</f>
        <v>4.7736</v>
      </c>
      <c r="L75" s="28">
        <f>0.04273028901*A75</f>
        <v>3.076580808720</v>
      </c>
      <c r="M75" s="28">
        <f>0.1286634732*A75</f>
        <v>9.2637700704</v>
      </c>
      <c r="N75" s="29">
        <f>0.0734*A75</f>
        <v>5.2848</v>
      </c>
      <c r="O75" s="29">
        <f>0.0372*A75</f>
        <v>2.6784</v>
      </c>
      <c r="P75" s="29">
        <v>0</v>
      </c>
      <c r="Q75" s="29">
        <v>0</v>
      </c>
      <c r="R75" s="29">
        <v>0</v>
      </c>
      <c r="S75" s="29">
        <v>0</v>
      </c>
      <c r="T75" s="29">
        <v>0</v>
      </c>
    </row>
    <row r="76" ht="14.25" customHeight="1">
      <c r="A76" s="28">
        <v>73</v>
      </c>
      <c r="B76" s="28">
        <f>-0.0380917474272738*A76</f>
        <v>-2.78069756219099</v>
      </c>
      <c r="C76" s="28">
        <f>-0.1064849055*A76</f>
        <v>-7.7733981015</v>
      </c>
      <c r="D76" s="28">
        <f>-0.038092*A76</f>
        <v>-2.780716</v>
      </c>
      <c r="E76" s="28">
        <f>0.0935*A76</f>
        <v>6.8255</v>
      </c>
      <c r="F76" s="29">
        <f>0.037*A76</f>
        <v>2.701</v>
      </c>
      <c r="G76" s="28">
        <f>-0.0407256071639339*A76</f>
        <v>-2.97296932296717</v>
      </c>
      <c r="H76" s="28">
        <f>-0.1361754947*A76</f>
        <v>-9.940811113100001</v>
      </c>
      <c r="I76" s="29">
        <f>0.04278844419*A76</f>
        <v>3.123556425870</v>
      </c>
      <c r="J76" s="28">
        <v>4.8253</v>
      </c>
      <c r="K76" s="29">
        <f>0.0663*A76</f>
        <v>4.8399</v>
      </c>
      <c r="L76" s="28">
        <f>0.04273028901*A76</f>
        <v>3.119311097730</v>
      </c>
      <c r="M76" s="28">
        <f>0.1286634732*A76</f>
        <v>9.392433543599999</v>
      </c>
      <c r="N76" s="29">
        <f>0.0734*A76</f>
        <v>5.3582</v>
      </c>
      <c r="O76" s="29">
        <f>0.0372*A76</f>
        <v>2.7156</v>
      </c>
      <c r="P76" s="29">
        <v>0</v>
      </c>
      <c r="Q76" s="29">
        <v>0</v>
      </c>
      <c r="R76" s="29">
        <v>0</v>
      </c>
      <c r="S76" s="29">
        <v>0</v>
      </c>
      <c r="T76" s="29">
        <v>0</v>
      </c>
    </row>
    <row r="77" ht="14.25" customHeight="1">
      <c r="A77" s="28">
        <v>74</v>
      </c>
      <c r="B77" s="28">
        <f>-0.0380917474272738*A77</f>
        <v>-2.81878930961826</v>
      </c>
      <c r="C77" s="28">
        <f>-0.1064849055*A77</f>
        <v>-7.879883007</v>
      </c>
      <c r="D77" s="28">
        <f>-0.038092*A77</f>
        <v>-2.818808</v>
      </c>
      <c r="E77" s="28">
        <f>0.0935*A77</f>
        <v>6.919</v>
      </c>
      <c r="F77" s="29">
        <f>0.037*A77</f>
        <v>2.738</v>
      </c>
      <c r="G77" s="28">
        <f>-0.0407256071639339*A77</f>
        <v>-3.01369493013111</v>
      </c>
      <c r="H77" s="28">
        <f>-0.1361754947*A77</f>
        <v>-10.0769866078</v>
      </c>
      <c r="I77" s="29">
        <f>0.04278844419*A77</f>
        <v>3.166344870060</v>
      </c>
      <c r="J77" s="28">
        <v>4.8914</v>
      </c>
      <c r="K77" s="29">
        <f>0.0663*A77</f>
        <v>4.9062</v>
      </c>
      <c r="L77" s="28">
        <f>0.04273028901*A77</f>
        <v>3.162041386740</v>
      </c>
      <c r="M77" s="28">
        <f>0.1286634732*A77</f>
        <v>9.521097016800001</v>
      </c>
      <c r="N77" s="29">
        <f>0.0734*A77</f>
        <v>5.4316</v>
      </c>
      <c r="O77" s="29">
        <f>0.0372*A77</f>
        <v>2.7528</v>
      </c>
      <c r="P77" s="29">
        <v>0</v>
      </c>
      <c r="Q77" s="29">
        <v>0</v>
      </c>
      <c r="R77" s="29">
        <v>0</v>
      </c>
      <c r="S77" s="29">
        <v>0</v>
      </c>
      <c r="T77" s="29">
        <v>0</v>
      </c>
    </row>
    <row r="78" ht="14.25" customHeight="1">
      <c r="A78" s="28">
        <v>75</v>
      </c>
      <c r="B78" s="28">
        <f>-0.0380917474272738*A78</f>
        <v>-2.85688105704554</v>
      </c>
      <c r="C78" s="28">
        <f>-0.1064849055*A78</f>
        <v>-7.9863679125</v>
      </c>
      <c r="D78" s="28">
        <f>-0.038092*A78</f>
        <v>-2.8569</v>
      </c>
      <c r="E78" s="28">
        <f>0.0935*A78</f>
        <v>7.0125</v>
      </c>
      <c r="F78" s="29">
        <f>0.037*A78</f>
        <v>2.775</v>
      </c>
      <c r="G78" s="28">
        <f>-0.0407256071639339*A78</f>
        <v>-3.05442053729504</v>
      </c>
      <c r="H78" s="28">
        <f>-0.1361754947*A78</f>
        <v>-10.2131621025</v>
      </c>
      <c r="I78" s="29">
        <f>0.04278844419*A78</f>
        <v>3.209133314250</v>
      </c>
      <c r="J78" s="28">
        <v>4.9575</v>
      </c>
      <c r="K78" s="29">
        <f>0.0663*A78</f>
        <v>4.9725</v>
      </c>
      <c r="L78" s="28">
        <f>0.04273028901*A78</f>
        <v>3.204771675750</v>
      </c>
      <c r="M78" s="28">
        <f>0.1286634732*A78</f>
        <v>9.64976049</v>
      </c>
      <c r="N78" s="29">
        <f>0.0734*A78</f>
        <v>5.505</v>
      </c>
      <c r="O78" s="29">
        <f>0.0372*A78</f>
        <v>2.79</v>
      </c>
      <c r="P78" s="29">
        <v>0</v>
      </c>
      <c r="Q78" s="29">
        <v>0</v>
      </c>
      <c r="R78" s="29">
        <v>0</v>
      </c>
      <c r="S78" s="29">
        <v>0</v>
      </c>
      <c r="T78" s="29">
        <v>0</v>
      </c>
    </row>
    <row r="79" ht="14.25" customHeight="1">
      <c r="A79" s="28">
        <v>76</v>
      </c>
      <c r="B79" s="28">
        <f>-0.0380917474272738*A79</f>
        <v>-2.89497280447281</v>
      </c>
      <c r="C79" s="28">
        <f>-0.1064849055*A79</f>
        <v>-8.092852818000001</v>
      </c>
      <c r="D79" s="28">
        <f>-0.038092*A79</f>
        <v>-2.894992</v>
      </c>
      <c r="E79" s="28">
        <f>0.0935*A79</f>
        <v>7.106</v>
      </c>
      <c r="F79" s="29">
        <f>0.037*A79</f>
        <v>2.812</v>
      </c>
      <c r="G79" s="28">
        <f>-0.0407256071639339*A79</f>
        <v>-3.09514614445898</v>
      </c>
      <c r="H79" s="28">
        <f>-0.1361754947*A79</f>
        <v>-10.3493375972</v>
      </c>
      <c r="I79" s="29">
        <f>0.04278844419*A79</f>
        <v>3.251921758440</v>
      </c>
      <c r="J79" s="28">
        <v>5.0236</v>
      </c>
      <c r="K79" s="29">
        <f>0.0663*A79</f>
        <v>5.0388</v>
      </c>
      <c r="L79" s="28">
        <f>0.04273028901*A79</f>
        <v>3.247501964760</v>
      </c>
      <c r="M79" s="28">
        <f>0.1286634732*A79</f>
        <v>9.7784239632</v>
      </c>
      <c r="N79" s="29">
        <f>0.0734*A79</f>
        <v>5.5784</v>
      </c>
      <c r="O79" s="29">
        <f>0.0372*A79</f>
        <v>2.8272</v>
      </c>
      <c r="P79" s="29">
        <v>0</v>
      </c>
      <c r="Q79" s="29">
        <v>0</v>
      </c>
      <c r="R79" s="29">
        <v>0</v>
      </c>
      <c r="S79" s="29">
        <v>0</v>
      </c>
      <c r="T79" s="29">
        <v>0</v>
      </c>
    </row>
    <row r="80" ht="14.25" customHeight="1">
      <c r="A80" s="28">
        <v>77</v>
      </c>
      <c r="B80" s="28">
        <f>-0.0380917474272738*A80</f>
        <v>-2.93306455190008</v>
      </c>
      <c r="C80" s="28">
        <f>-0.1064849055*A80</f>
        <v>-8.199337723499999</v>
      </c>
      <c r="D80" s="28">
        <f>-0.038092*A80</f>
        <v>-2.933084</v>
      </c>
      <c r="E80" s="28">
        <f>0.0935*A80</f>
        <v>7.1995</v>
      </c>
      <c r="F80" s="29">
        <f>0.037*A80</f>
        <v>2.849</v>
      </c>
      <c r="G80" s="28">
        <f>-0.0407256071639339*A80</f>
        <v>-3.13587175162291</v>
      </c>
      <c r="H80" s="28">
        <f>-0.1361754947*A80</f>
        <v>-10.4855130919</v>
      </c>
      <c r="I80" s="29">
        <f>0.04278844419*A80</f>
        <v>3.294710202630</v>
      </c>
      <c r="J80" s="28">
        <v>5.0897</v>
      </c>
      <c r="K80" s="29">
        <f>0.0663*A80</f>
        <v>5.1051</v>
      </c>
      <c r="L80" s="28">
        <f>0.04273028901*A80</f>
        <v>3.290232253770</v>
      </c>
      <c r="M80" s="28">
        <f>0.1286634732*A80</f>
        <v>9.907087436399999</v>
      </c>
      <c r="N80" s="29">
        <f>0.0734*A80</f>
        <v>5.6518</v>
      </c>
      <c r="O80" s="29">
        <f>0.0372*A80</f>
        <v>2.8644</v>
      </c>
      <c r="P80" s="29">
        <v>0</v>
      </c>
      <c r="Q80" s="29">
        <v>0</v>
      </c>
      <c r="R80" s="29">
        <v>0</v>
      </c>
      <c r="S80" s="29">
        <v>0</v>
      </c>
      <c r="T80" s="29">
        <v>0</v>
      </c>
    </row>
    <row r="81" ht="14.25" customHeight="1">
      <c r="A81" s="28">
        <v>78</v>
      </c>
      <c r="B81" s="28">
        <f>-0.0380917474272738*A81</f>
        <v>-2.97115629932736</v>
      </c>
      <c r="C81" s="28">
        <f>-0.1064849055*A81</f>
        <v>-8.305822629</v>
      </c>
      <c r="D81" s="28">
        <f>-0.038092*A81</f>
        <v>-2.971176</v>
      </c>
      <c r="E81" s="28">
        <f>0.0935*A81</f>
        <v>7.293</v>
      </c>
      <c r="F81" s="29">
        <f>0.037*A81</f>
        <v>2.886</v>
      </c>
      <c r="G81" s="28">
        <f>-0.0407256071639339*A81</f>
        <v>-3.17659735878684</v>
      </c>
      <c r="H81" s="28">
        <f>-0.1361754947*A81</f>
        <v>-10.6216885866</v>
      </c>
      <c r="I81" s="29">
        <f>0.04278844419*A81</f>
        <v>3.337498646820</v>
      </c>
      <c r="J81" s="28">
        <v>5.1558</v>
      </c>
      <c r="K81" s="29">
        <f>0.0663*A81</f>
        <v>5.1714</v>
      </c>
      <c r="L81" s="28">
        <f>0.04273028901*A81</f>
        <v>3.332962542780</v>
      </c>
      <c r="M81" s="28">
        <f>0.1286634732*A81</f>
        <v>10.0357509096</v>
      </c>
      <c r="N81" s="29">
        <f>0.0734*A81</f>
        <v>5.7252</v>
      </c>
      <c r="O81" s="29">
        <f>0.0372*A81</f>
        <v>2.9016</v>
      </c>
      <c r="P81" s="29">
        <v>0</v>
      </c>
      <c r="Q81" s="29">
        <v>0</v>
      </c>
      <c r="R81" s="29">
        <v>0</v>
      </c>
      <c r="S81" s="29">
        <v>0</v>
      </c>
      <c r="T81" s="29">
        <v>0</v>
      </c>
    </row>
    <row r="82" ht="14.25" customHeight="1">
      <c r="A82" s="28">
        <v>79</v>
      </c>
      <c r="B82" s="28">
        <f>-0.0380917474272738*A82</f>
        <v>-3.00924804675463</v>
      </c>
      <c r="C82" s="28">
        <f>-0.1064849055*A82</f>
        <v>-8.4123075345</v>
      </c>
      <c r="D82" s="28">
        <f>-0.038092*A82</f>
        <v>-3.009268</v>
      </c>
      <c r="E82" s="28">
        <f>0.0935*A82</f>
        <v>7.3865</v>
      </c>
      <c r="F82" s="29">
        <f>0.037*A82</f>
        <v>2.923</v>
      </c>
      <c r="G82" s="28">
        <f>-0.0407256071639339*A82</f>
        <v>-3.21732296595078</v>
      </c>
      <c r="H82" s="28">
        <f>-0.1361754947*A82</f>
        <v>-10.7578640813</v>
      </c>
      <c r="I82" s="29">
        <f>0.04278844419*A82</f>
        <v>3.380287091010</v>
      </c>
      <c r="J82" s="28">
        <v>5.2219</v>
      </c>
      <c r="K82" s="29">
        <f>0.0663*A82</f>
        <v>5.2377</v>
      </c>
      <c r="L82" s="28">
        <f>0.04273028901*A82</f>
        <v>3.375692831790</v>
      </c>
      <c r="M82" s="28">
        <f>0.1286634732*A82</f>
        <v>10.1644143828</v>
      </c>
      <c r="N82" s="29">
        <f>0.0734*A82</f>
        <v>5.7986</v>
      </c>
      <c r="O82" s="29">
        <f>0.0372*A82</f>
        <v>2.9388</v>
      </c>
      <c r="P82" s="29">
        <v>0</v>
      </c>
      <c r="Q82" s="29">
        <v>0</v>
      </c>
      <c r="R82" s="29">
        <v>0</v>
      </c>
      <c r="S82" s="29">
        <v>0</v>
      </c>
      <c r="T82" s="29">
        <v>0</v>
      </c>
    </row>
    <row r="83" ht="14.25" customHeight="1">
      <c r="A83" s="28">
        <v>80</v>
      </c>
      <c r="B83" s="28">
        <f>-0.0380917474272738*A83</f>
        <v>-3.0473397941819</v>
      </c>
      <c r="C83" s="28">
        <f>-0.1064849055*A83</f>
        <v>-8.51879244</v>
      </c>
      <c r="D83" s="28">
        <f>-0.038092*A83</f>
        <v>-3.04736</v>
      </c>
      <c r="E83" s="28">
        <f>0.0935*A83</f>
        <v>7.48</v>
      </c>
      <c r="F83" s="29">
        <f>0.037*A83</f>
        <v>2.96</v>
      </c>
      <c r="G83" s="28">
        <f>-0.0407256071639339*A83</f>
        <v>-3.25804857311471</v>
      </c>
      <c r="H83" s="28">
        <f>-0.1361754947*A83</f>
        <v>-10.894039576</v>
      </c>
      <c r="I83" s="29">
        <f>0.04278844419*A83</f>
        <v>3.4230755352</v>
      </c>
      <c r="J83" s="28">
        <v>5.288</v>
      </c>
      <c r="K83" s="29">
        <f>0.0663*A83</f>
        <v>5.304</v>
      </c>
      <c r="L83" s="28">
        <f>0.04273028901*A83</f>
        <v>3.4184231208</v>
      </c>
      <c r="M83" s="28">
        <f>0.1286634732*A83</f>
        <v>10.293077856</v>
      </c>
      <c r="N83" s="29">
        <f>0.0734*A83</f>
        <v>5.872</v>
      </c>
      <c r="O83" s="29">
        <f>0.0372*A83</f>
        <v>2.976</v>
      </c>
      <c r="P83" s="29">
        <v>0</v>
      </c>
      <c r="Q83" s="29">
        <v>0</v>
      </c>
      <c r="R83" s="29">
        <v>0</v>
      </c>
      <c r="S83" s="29">
        <v>0</v>
      </c>
      <c r="T83" s="29">
        <v>0</v>
      </c>
    </row>
    <row r="84" ht="14.25" customHeight="1">
      <c r="A84" s="28">
        <v>81</v>
      </c>
      <c r="B84" s="28">
        <f>-0.0380917474272738*A84</f>
        <v>-3.08543154160918</v>
      </c>
      <c r="C84" s="28">
        <f>-0.1064849055*A84</f>
        <v>-8.625277345500001</v>
      </c>
      <c r="D84" s="28">
        <f>-0.038092*A84</f>
        <v>-3.085452</v>
      </c>
      <c r="E84" s="28">
        <f>0.0935*A84</f>
        <v>7.5735</v>
      </c>
      <c r="F84" s="29">
        <f>0.037*A84</f>
        <v>2.997</v>
      </c>
      <c r="G84" s="28">
        <f>-0.0407256071639339*A84</f>
        <v>-3.29877418027865</v>
      </c>
      <c r="H84" s="28">
        <f>-0.1361754947*A84</f>
        <v>-11.0302150707</v>
      </c>
      <c r="I84" s="29">
        <f>0.04278844419*A84</f>
        <v>3.465863979390</v>
      </c>
      <c r="J84" s="28">
        <v>5.3541</v>
      </c>
      <c r="K84" s="29">
        <f>0.0663*A84</f>
        <v>5.3703</v>
      </c>
      <c r="L84" s="28">
        <f>0.04273028901*A84</f>
        <v>3.461153409810</v>
      </c>
      <c r="M84" s="28">
        <f>0.1286634732*A84</f>
        <v>10.4217413292</v>
      </c>
      <c r="N84" s="29">
        <f>0.0734*A84</f>
        <v>5.9454</v>
      </c>
      <c r="O84" s="29">
        <f>0.0372*A84</f>
        <v>3.0132</v>
      </c>
      <c r="P84" s="29">
        <v>0</v>
      </c>
      <c r="Q84" s="29">
        <v>0</v>
      </c>
      <c r="R84" s="29">
        <v>0</v>
      </c>
      <c r="S84" s="29">
        <v>0</v>
      </c>
      <c r="T84" s="29">
        <v>0</v>
      </c>
    </row>
    <row r="85" ht="14.25" customHeight="1">
      <c r="A85" s="28">
        <v>82</v>
      </c>
      <c r="B85" s="28">
        <f>-0.0380917474272738*A85</f>
        <v>-3.12352328903645</v>
      </c>
      <c r="C85" s="28">
        <f>-0.1064849055*A85</f>
        <v>-8.731762250999999</v>
      </c>
      <c r="D85" s="28">
        <f>-0.038092*A85</f>
        <v>-3.123544</v>
      </c>
      <c r="E85" s="28">
        <f>0.0935*A85</f>
        <v>7.667</v>
      </c>
      <c r="F85" s="29">
        <f>0.037*A85</f>
        <v>3.034</v>
      </c>
      <c r="G85" s="28">
        <f>-0.0407256071639339*A85</f>
        <v>-3.33949978744258</v>
      </c>
      <c r="H85" s="28">
        <f>-0.1361754947*A85</f>
        <v>-11.1663905654</v>
      </c>
      <c r="I85" s="29">
        <f>0.04278844419*A85</f>
        <v>3.508652423580</v>
      </c>
      <c r="J85" s="28">
        <v>5.4202</v>
      </c>
      <c r="K85" s="29">
        <f>0.0663*A85</f>
        <v>5.4366</v>
      </c>
      <c r="L85" s="28">
        <f>0.04273028901*A85</f>
        <v>3.503883698820</v>
      </c>
      <c r="M85" s="28">
        <f>0.1286634732*A85</f>
        <v>10.5504048024</v>
      </c>
      <c r="N85" s="29">
        <f>0.0734*A85</f>
        <v>6.0188</v>
      </c>
      <c r="O85" s="29">
        <f>0.0372*A85</f>
        <v>3.0504</v>
      </c>
      <c r="P85" s="29">
        <v>0</v>
      </c>
      <c r="Q85" s="29">
        <v>0</v>
      </c>
      <c r="R85" s="29">
        <v>0</v>
      </c>
      <c r="S85" s="29">
        <v>0</v>
      </c>
      <c r="T85" s="29">
        <v>0</v>
      </c>
    </row>
    <row r="86" ht="14.25" customHeight="1">
      <c r="A86" s="28">
        <v>83</v>
      </c>
      <c r="B86" s="28">
        <f>-0.0380917474272738*A86</f>
        <v>-3.16161503646373</v>
      </c>
      <c r="C86" s="28">
        <f>-0.1064849055*A86</f>
        <v>-8.8382471565</v>
      </c>
      <c r="D86" s="28">
        <f>-0.038092*A86</f>
        <v>-3.161636</v>
      </c>
      <c r="E86" s="28">
        <f>0.0935*A86</f>
        <v>7.7605</v>
      </c>
      <c r="F86" s="29">
        <f>0.037*A86</f>
        <v>3.071</v>
      </c>
      <c r="G86" s="28">
        <f>-0.0407256071639339*A86</f>
        <v>-3.38022539460651</v>
      </c>
      <c r="H86" s="28">
        <f>-0.1361754947*A86</f>
        <v>-11.3025660601</v>
      </c>
      <c r="I86" s="29">
        <f>0.04278844419*A86</f>
        <v>3.551440867770</v>
      </c>
      <c r="J86" s="28">
        <v>5.4863</v>
      </c>
      <c r="K86" s="29">
        <f>0.0663*A86</f>
        <v>5.5029</v>
      </c>
      <c r="L86" s="28">
        <f>0.04273028901*A86</f>
        <v>3.546613987830</v>
      </c>
      <c r="M86" s="28">
        <f>0.1286634732*A86</f>
        <v>10.6790682756</v>
      </c>
      <c r="N86" s="29">
        <f>0.0734*A86</f>
        <v>6.0922</v>
      </c>
      <c r="O86" s="29">
        <f>0.0372*A86</f>
        <v>3.0876</v>
      </c>
      <c r="P86" s="29">
        <v>0</v>
      </c>
      <c r="Q86" s="29">
        <v>0</v>
      </c>
      <c r="R86" s="29">
        <v>0</v>
      </c>
      <c r="S86" s="29">
        <v>0</v>
      </c>
      <c r="T86" s="29">
        <v>0</v>
      </c>
    </row>
    <row r="87" ht="14.25" customHeight="1">
      <c r="A87" s="28">
        <v>84</v>
      </c>
      <c r="B87" s="28">
        <f>-0.0380917474272738*A87</f>
        <v>-3.199706783891</v>
      </c>
      <c r="C87" s="28">
        <f>-0.1064849055*A87</f>
        <v>-8.944732062</v>
      </c>
      <c r="D87" s="28">
        <f>-0.038092*A87</f>
        <v>-3.199728</v>
      </c>
      <c r="E87" s="28">
        <f>0.0935*A87</f>
        <v>7.854</v>
      </c>
      <c r="F87" s="29">
        <f>0.037*A87</f>
        <v>3.108</v>
      </c>
      <c r="G87" s="28">
        <f>-0.0407256071639339*A87</f>
        <v>-3.42095100177045</v>
      </c>
      <c r="H87" s="28">
        <f>-0.1361754947*A87</f>
        <v>-11.4387415548</v>
      </c>
      <c r="I87" s="29">
        <f>0.04278844419*A87</f>
        <v>3.594229311960</v>
      </c>
      <c r="J87" s="28">
        <v>5.5524</v>
      </c>
      <c r="K87" s="29">
        <f>0.0663*A87</f>
        <v>5.5692</v>
      </c>
      <c r="L87" s="28">
        <f>0.04273028901*A87</f>
        <v>3.589344276840</v>
      </c>
      <c r="M87" s="28">
        <f>0.1286634732*A87</f>
        <v>10.8077317488</v>
      </c>
      <c r="N87" s="29">
        <f>0.0734*A87</f>
        <v>6.1656</v>
      </c>
      <c r="O87" s="29">
        <f>0.0372*A87</f>
        <v>3.1248</v>
      </c>
      <c r="P87" s="29">
        <v>0</v>
      </c>
      <c r="Q87" s="29">
        <v>0</v>
      </c>
      <c r="R87" s="29">
        <v>0</v>
      </c>
      <c r="S87" s="29">
        <v>0</v>
      </c>
      <c r="T87" s="29">
        <v>0</v>
      </c>
    </row>
    <row r="88" ht="14.25" customHeight="1">
      <c r="A88" s="28">
        <v>85</v>
      </c>
      <c r="B88" s="28">
        <f>-0.0380917474272738*A88</f>
        <v>-3.23779853131827</v>
      </c>
      <c r="C88" s="28">
        <f>-0.1064849055*A88</f>
        <v>-9.0512169675</v>
      </c>
      <c r="D88" s="28">
        <f>-0.038092*A88</f>
        <v>-3.23782</v>
      </c>
      <c r="E88" s="28">
        <f>0.0935*A88</f>
        <v>7.9475</v>
      </c>
      <c r="F88" s="29">
        <f>0.037*A88</f>
        <v>3.145</v>
      </c>
      <c r="G88" s="28">
        <f>-0.0407256071639339*A88</f>
        <v>-3.46167660893438</v>
      </c>
      <c r="H88" s="28">
        <f>-0.1361754947*A88</f>
        <v>-11.5749170495</v>
      </c>
      <c r="I88" s="29">
        <f>0.04278844419*A88</f>
        <v>3.637017756150</v>
      </c>
      <c r="J88" s="28">
        <v>5.6185</v>
      </c>
      <c r="K88" s="29">
        <f>0.0663*A88</f>
        <v>5.6355</v>
      </c>
      <c r="L88" s="28">
        <f>0.04273028901*A88</f>
        <v>3.632074565850</v>
      </c>
      <c r="M88" s="28">
        <f>0.1286634732*A88</f>
        <v>10.936395222</v>
      </c>
      <c r="N88" s="29">
        <f>0.0734*A88</f>
        <v>6.239</v>
      </c>
      <c r="O88" s="29">
        <f>0.0372*A88</f>
        <v>3.162</v>
      </c>
      <c r="P88" s="29">
        <v>0</v>
      </c>
      <c r="Q88" s="29">
        <v>0</v>
      </c>
      <c r="R88" s="29">
        <v>0</v>
      </c>
      <c r="S88" s="29">
        <v>0</v>
      </c>
      <c r="T88" s="29">
        <v>0</v>
      </c>
    </row>
    <row r="89" ht="14.25" customHeight="1">
      <c r="A89" s="28">
        <v>86</v>
      </c>
      <c r="B89" s="28">
        <f>-0.0380917474272738*A89</f>
        <v>-3.27589027874555</v>
      </c>
      <c r="C89" s="28">
        <f>-0.1064849055*A89</f>
        <v>-9.157701873000001</v>
      </c>
      <c r="D89" s="28">
        <f>-0.038092*A89</f>
        <v>-3.275912</v>
      </c>
      <c r="E89" s="28">
        <f>0.0935*A89</f>
        <v>8.041</v>
      </c>
      <c r="F89" s="29">
        <f>0.037*A89</f>
        <v>3.182</v>
      </c>
      <c r="G89" s="28">
        <f>-0.0407256071639339*A89</f>
        <v>-3.50240221609832</v>
      </c>
      <c r="H89" s="28">
        <f>-0.1361754947*A89</f>
        <v>-11.7110925442</v>
      </c>
      <c r="I89" s="29">
        <f>0.04278844419*A89</f>
        <v>3.679806200340</v>
      </c>
      <c r="J89" s="28">
        <v>5.6846</v>
      </c>
      <c r="K89" s="29">
        <f>0.0663*A89</f>
        <v>5.7018</v>
      </c>
      <c r="L89" s="28">
        <f>0.04273028901*A89</f>
        <v>3.674804854860</v>
      </c>
      <c r="M89" s="28">
        <f>0.1286634732*A89</f>
        <v>11.0650586952</v>
      </c>
      <c r="N89" s="29">
        <f>0.0734*A89</f>
        <v>6.3124</v>
      </c>
      <c r="O89" s="29">
        <f>0.0372*A89</f>
        <v>3.1992</v>
      </c>
      <c r="P89" s="29">
        <v>0</v>
      </c>
      <c r="Q89" s="29">
        <v>0</v>
      </c>
      <c r="R89" s="29">
        <v>0</v>
      </c>
      <c r="S89" s="29">
        <v>0</v>
      </c>
      <c r="T89" s="29">
        <v>0</v>
      </c>
    </row>
    <row r="90" ht="14.25" customHeight="1">
      <c r="A90" s="28">
        <v>87</v>
      </c>
      <c r="B90" s="28">
        <f>-0.0380917474272738*A90</f>
        <v>-3.31398202617282</v>
      </c>
      <c r="C90" s="28">
        <f>-0.1064849055*A90</f>
        <v>-9.264186778499999</v>
      </c>
      <c r="D90" s="28">
        <f>-0.038092*A90</f>
        <v>-3.314004</v>
      </c>
      <c r="E90" s="28">
        <f>0.0935*A90</f>
        <v>8.134499999999999</v>
      </c>
      <c r="F90" s="29">
        <f>0.037*A90</f>
        <v>3.219</v>
      </c>
      <c r="G90" s="28">
        <f>-0.0407256071639339*A90</f>
        <v>-3.54312782326225</v>
      </c>
      <c r="H90" s="28">
        <f>-0.1361754947*A90</f>
        <v>-11.8472680389</v>
      </c>
      <c r="I90" s="29">
        <f>0.04278844419*A90</f>
        <v>3.722594644530</v>
      </c>
      <c r="J90" s="28">
        <v>5.7507</v>
      </c>
      <c r="K90" s="29">
        <f>0.0663*A90</f>
        <v>5.7681</v>
      </c>
      <c r="L90" s="28">
        <f>0.04273028901*A90</f>
        <v>3.717535143870</v>
      </c>
      <c r="M90" s="28">
        <f>0.1286634732*A90</f>
        <v>11.1937221684</v>
      </c>
      <c r="N90" s="29">
        <f>0.0734*A90</f>
        <v>6.3858</v>
      </c>
      <c r="O90" s="29">
        <f>0.0372*A90</f>
        <v>3.2364</v>
      </c>
      <c r="P90" s="29">
        <v>0</v>
      </c>
      <c r="Q90" s="29">
        <v>0</v>
      </c>
      <c r="R90" s="29">
        <v>0</v>
      </c>
      <c r="S90" s="29">
        <v>0</v>
      </c>
      <c r="T90" s="29">
        <v>0</v>
      </c>
    </row>
    <row r="91" ht="14.25" customHeight="1">
      <c r="A91" s="28">
        <v>88</v>
      </c>
      <c r="B91" s="28">
        <f>-0.0380917474272738*A91</f>
        <v>-3.35207377360009</v>
      </c>
      <c r="C91" s="28">
        <f>-0.1064849055*A91</f>
        <v>-9.370671684</v>
      </c>
      <c r="D91" s="28">
        <f>-0.038092*A91</f>
        <v>-3.352096</v>
      </c>
      <c r="E91" s="28">
        <f>0.0935*A91</f>
        <v>8.228</v>
      </c>
      <c r="F91" s="29">
        <f>0.037*A91</f>
        <v>3.256</v>
      </c>
      <c r="G91" s="28">
        <f>-0.0407256071639339*A91</f>
        <v>-3.58385343042618</v>
      </c>
      <c r="H91" s="28">
        <f>-0.1361754947*A91</f>
        <v>-11.9834435336</v>
      </c>
      <c r="I91" s="29">
        <f>0.04278844419*A91</f>
        <v>3.765383088720</v>
      </c>
      <c r="J91" s="28">
        <v>5.8168</v>
      </c>
      <c r="K91" s="29">
        <f>0.0663*A91</f>
        <v>5.8344</v>
      </c>
      <c r="L91" s="28">
        <f>0.04273028901*A91</f>
        <v>3.760265432880</v>
      </c>
      <c r="M91" s="28">
        <f>0.1286634732*A91</f>
        <v>11.3223856416</v>
      </c>
      <c r="N91" s="29">
        <f>0.0734*A91</f>
        <v>6.4592</v>
      </c>
      <c r="O91" s="29">
        <f>0.0372*A91</f>
        <v>3.2736</v>
      </c>
      <c r="P91" s="29">
        <v>0</v>
      </c>
      <c r="Q91" s="29">
        <v>0</v>
      </c>
      <c r="R91" s="29">
        <v>0</v>
      </c>
      <c r="S91" s="29">
        <v>0</v>
      </c>
      <c r="T91" s="29">
        <v>0</v>
      </c>
    </row>
    <row r="92" ht="14.25" customHeight="1">
      <c r="A92" s="28">
        <v>89</v>
      </c>
      <c r="B92" s="28">
        <f>-0.0380917474272738*A92</f>
        <v>-3.39016552102737</v>
      </c>
      <c r="C92" s="28">
        <f>-0.1064849055*A92</f>
        <v>-9.4771565895</v>
      </c>
      <c r="D92" s="28">
        <f>-0.038092*A92</f>
        <v>-3.390188</v>
      </c>
      <c r="E92" s="28">
        <f>0.0935*A92</f>
        <v>8.3215</v>
      </c>
      <c r="F92" s="29">
        <f>0.037*A92</f>
        <v>3.293</v>
      </c>
      <c r="G92" s="28">
        <f>-0.0407256071639339*A92</f>
        <v>-3.62457903759012</v>
      </c>
      <c r="H92" s="28">
        <f>-0.1361754947*A92</f>
        <v>-12.1196190283</v>
      </c>
      <c r="I92" s="29">
        <f>0.04278844419*A92</f>
        <v>3.808171532910</v>
      </c>
      <c r="J92" s="28">
        <v>5.8829</v>
      </c>
      <c r="K92" s="29">
        <f>0.0663*A92</f>
        <v>5.9007</v>
      </c>
      <c r="L92" s="28">
        <f>0.04273028901*A92</f>
        <v>3.802995721890</v>
      </c>
      <c r="M92" s="28">
        <f>0.1286634732*A92</f>
        <v>11.4510491148</v>
      </c>
      <c r="N92" s="29">
        <f>0.0734*A92</f>
        <v>6.5326</v>
      </c>
      <c r="O92" s="29">
        <f>0.0372*A92</f>
        <v>3.3108</v>
      </c>
      <c r="P92" s="29">
        <v>0</v>
      </c>
      <c r="Q92" s="29">
        <v>0</v>
      </c>
      <c r="R92" s="29">
        <v>0</v>
      </c>
      <c r="S92" s="29">
        <v>0</v>
      </c>
      <c r="T92" s="29">
        <v>0</v>
      </c>
    </row>
    <row r="93" ht="14.25" customHeight="1">
      <c r="A93" s="28">
        <v>90</v>
      </c>
      <c r="B93" s="28">
        <f>-0.0380917474272738*A93</f>
        <v>-3.42825726845464</v>
      </c>
      <c r="C93" s="28">
        <f>-0.1064849055*A93</f>
        <v>-9.583641495</v>
      </c>
      <c r="D93" s="28">
        <f>-0.038092*A93</f>
        <v>-3.42828</v>
      </c>
      <c r="E93" s="28">
        <f>0.0935*A93</f>
        <v>8.414999999999999</v>
      </c>
      <c r="F93" s="29">
        <f>0.037*A93</f>
        <v>3.33</v>
      </c>
      <c r="G93" s="28">
        <f>-0.0407256071639339*A93</f>
        <v>-3.66530464475405</v>
      </c>
      <c r="H93" s="28">
        <f>-0.1361754947*A93</f>
        <v>-12.255794523</v>
      </c>
      <c r="I93" s="29">
        <f>0.04278844419*A93</f>
        <v>3.8509599771</v>
      </c>
      <c r="J93" s="28">
        <v>5.949</v>
      </c>
      <c r="K93" s="29">
        <f>0.0663*A93</f>
        <v>5.967</v>
      </c>
      <c r="L93" s="28">
        <f>0.04273028901*A93</f>
        <v>3.8457260109</v>
      </c>
      <c r="M93" s="28">
        <f>0.1286634732*A93</f>
        <v>11.579712588</v>
      </c>
      <c r="N93" s="29">
        <f>0.0734*A93</f>
        <v>6.606</v>
      </c>
      <c r="O93" s="29">
        <f>0.0372*A93</f>
        <v>3.348</v>
      </c>
      <c r="P93" s="29">
        <v>0</v>
      </c>
      <c r="Q93" s="29">
        <v>0</v>
      </c>
      <c r="R93" s="29">
        <v>0</v>
      </c>
      <c r="S93" s="29">
        <v>0</v>
      </c>
      <c r="T93" s="29">
        <v>0</v>
      </c>
    </row>
    <row r="94" ht="14.25" customHeight="1">
      <c r="A94" s="28">
        <v>91</v>
      </c>
      <c r="B94" s="28">
        <f>-0.0380917474272738*A94</f>
        <v>-3.46634901588192</v>
      </c>
      <c r="C94" s="28">
        <f>-0.1064849055*A94</f>
        <v>-9.690126400500001</v>
      </c>
      <c r="D94" s="28">
        <f>-0.038092*A94</f>
        <v>-3.466372</v>
      </c>
      <c r="E94" s="28">
        <f>0.0935*A94</f>
        <v>8.5085</v>
      </c>
      <c r="F94" s="29">
        <f>0.037*A94</f>
        <v>3.367</v>
      </c>
      <c r="G94" s="28">
        <f>-0.0407256071639339*A94</f>
        <v>-3.70603025191798</v>
      </c>
      <c r="H94" s="28">
        <f>-0.1361754947*A94</f>
        <v>-12.3919700177</v>
      </c>
      <c r="I94" s="29">
        <f>0.04278844419*A94</f>
        <v>3.893748421290</v>
      </c>
      <c r="J94" s="28">
        <v>6.0151</v>
      </c>
      <c r="K94" s="29">
        <f>0.0663*A94</f>
        <v>6.0333</v>
      </c>
      <c r="L94" s="28">
        <f>0.04273028901*A94</f>
        <v>3.888456299910</v>
      </c>
      <c r="M94" s="28">
        <f>0.1286634732*A94</f>
        <v>11.7083760612</v>
      </c>
      <c r="N94" s="29">
        <f>0.0734*A94</f>
        <v>6.6794</v>
      </c>
      <c r="O94" s="29">
        <f>0.0372*A94</f>
        <v>3.3852</v>
      </c>
      <c r="P94" s="29">
        <v>0</v>
      </c>
      <c r="Q94" s="29">
        <v>0</v>
      </c>
      <c r="R94" s="29">
        <v>0</v>
      </c>
      <c r="S94" s="29">
        <v>0</v>
      </c>
      <c r="T94" s="29">
        <v>0</v>
      </c>
    </row>
    <row r="95" ht="14.25" customHeight="1">
      <c r="A95" s="28">
        <v>92</v>
      </c>
      <c r="B95" s="28">
        <f>-0.0380917474272738*A95</f>
        <v>-3.50444076330919</v>
      </c>
      <c r="C95" s="28">
        <f>-0.1064849055*A95</f>
        <v>-9.796611306000001</v>
      </c>
      <c r="D95" s="28">
        <f>-0.038092*A95</f>
        <v>-3.504464</v>
      </c>
      <c r="E95" s="28">
        <f>0.0935*A95</f>
        <v>8.602</v>
      </c>
      <c r="F95" s="29">
        <f>0.037*A95</f>
        <v>3.404</v>
      </c>
      <c r="G95" s="28">
        <f>-0.0407256071639339*A95</f>
        <v>-3.74675585908192</v>
      </c>
      <c r="H95" s="28">
        <f>-0.1361754947*A95</f>
        <v>-12.5281455124</v>
      </c>
      <c r="I95" s="29">
        <f>0.04278844419*A95</f>
        <v>3.936536865480</v>
      </c>
      <c r="J95" s="28">
        <v>6.0812</v>
      </c>
      <c r="K95" s="29">
        <f>0.0663*A95</f>
        <v>6.0996</v>
      </c>
      <c r="L95" s="28">
        <f>0.04273028901*A95</f>
        <v>3.931186588920</v>
      </c>
      <c r="M95" s="28">
        <f>0.1286634732*A95</f>
        <v>11.8370395344</v>
      </c>
      <c r="N95" s="29">
        <f>0.0734*A95</f>
        <v>6.7528</v>
      </c>
      <c r="O95" s="29">
        <f>0.0372*A95</f>
        <v>3.4224</v>
      </c>
      <c r="P95" s="29">
        <v>0</v>
      </c>
      <c r="Q95" s="29">
        <v>0</v>
      </c>
      <c r="R95" s="29">
        <v>0</v>
      </c>
      <c r="S95" s="29">
        <v>0</v>
      </c>
      <c r="T95" s="29">
        <v>0</v>
      </c>
    </row>
    <row r="96" ht="14.25" customHeight="1">
      <c r="A96" s="28">
        <v>93</v>
      </c>
      <c r="B96" s="28">
        <f>-0.0380917474272738*A96</f>
        <v>-3.54253251073646</v>
      </c>
      <c r="C96" s="28">
        <f>-0.1064849055*A96</f>
        <v>-9.903096211499999</v>
      </c>
      <c r="D96" s="28">
        <f>-0.038092*A96</f>
        <v>-3.542556</v>
      </c>
      <c r="E96" s="28">
        <f>0.0935*A96</f>
        <v>8.695499999999999</v>
      </c>
      <c r="F96" s="29">
        <f>0.037*A96</f>
        <v>3.441</v>
      </c>
      <c r="G96" s="28">
        <f>-0.0407256071639339*A96</f>
        <v>-3.78748146624585</v>
      </c>
      <c r="H96" s="28">
        <f>-0.1361754947*A96</f>
        <v>-12.6643210071</v>
      </c>
      <c r="I96" s="29">
        <f>0.04278844419*A96</f>
        <v>3.979325309670</v>
      </c>
      <c r="J96" s="28">
        <v>6.1473</v>
      </c>
      <c r="K96" s="29">
        <f>0.0663*A96</f>
        <v>6.1659</v>
      </c>
      <c r="L96" s="28">
        <f>0.04273028901*A96</f>
        <v>3.973916877930</v>
      </c>
      <c r="M96" s="28">
        <f>0.1286634732*A96</f>
        <v>11.9657030076</v>
      </c>
      <c r="N96" s="29">
        <f>0.0734*A96</f>
        <v>6.8262</v>
      </c>
      <c r="O96" s="29">
        <f>0.0372*A96</f>
        <v>3.4596</v>
      </c>
      <c r="P96" s="29">
        <v>0</v>
      </c>
      <c r="Q96" s="29">
        <v>0</v>
      </c>
      <c r="R96" s="29">
        <v>0</v>
      </c>
      <c r="S96" s="29">
        <v>0</v>
      </c>
      <c r="T96" s="29">
        <v>0</v>
      </c>
    </row>
    <row r="97" ht="14.25" customHeight="1">
      <c r="A97" s="28">
        <v>94</v>
      </c>
      <c r="B97" s="28">
        <f>-0.0380917474272738*A97</f>
        <v>-3.58062425816374</v>
      </c>
      <c r="C97" s="28">
        <f>-0.1064849055*A97</f>
        <v>-10.009581117</v>
      </c>
      <c r="D97" s="28">
        <f>-0.038092*A97</f>
        <v>-3.580648</v>
      </c>
      <c r="E97" s="28">
        <f>0.0935*A97</f>
        <v>8.789</v>
      </c>
      <c r="F97" s="29">
        <f>0.037*A97</f>
        <v>3.478</v>
      </c>
      <c r="G97" s="28">
        <f>-0.0407256071639339*A97</f>
        <v>-3.82820707340979</v>
      </c>
      <c r="H97" s="28">
        <f>-0.1361754947*A97</f>
        <v>-12.8004965018</v>
      </c>
      <c r="I97" s="29">
        <f>0.04278844419*A97</f>
        <v>4.022113753860</v>
      </c>
      <c r="J97" s="28">
        <v>6.2134</v>
      </c>
      <c r="K97" s="29">
        <f>0.0663*A97</f>
        <v>6.2322</v>
      </c>
      <c r="L97" s="28">
        <f>0.04273028901*A97</f>
        <v>4.016647166940</v>
      </c>
      <c r="M97" s="28">
        <f>0.1286634732*A97</f>
        <v>12.0943664808</v>
      </c>
      <c r="N97" s="29">
        <f>0.0734*A97</f>
        <v>6.8996</v>
      </c>
      <c r="O97" s="29">
        <f>0.0372*A97</f>
        <v>3.4968</v>
      </c>
      <c r="P97" s="29">
        <v>0</v>
      </c>
      <c r="Q97" s="29">
        <v>0</v>
      </c>
      <c r="R97" s="29">
        <v>0</v>
      </c>
      <c r="S97" s="29">
        <v>0</v>
      </c>
      <c r="T97" s="29">
        <v>0</v>
      </c>
    </row>
    <row r="98" ht="14.25" customHeight="1">
      <c r="A98" s="28">
        <v>95</v>
      </c>
      <c r="B98" s="28">
        <f>-0.0380917474272738*A98</f>
        <v>-3.61871600559101</v>
      </c>
      <c r="C98" s="28">
        <f>-0.1064849055*A98</f>
        <v>-10.1160660225</v>
      </c>
      <c r="D98" s="28">
        <f>-0.038092*A98</f>
        <v>-3.61874</v>
      </c>
      <c r="E98" s="28">
        <f>0.0935*A98</f>
        <v>8.8825</v>
      </c>
      <c r="F98" s="29">
        <f>0.037*A98</f>
        <v>3.515</v>
      </c>
      <c r="G98" s="28">
        <f>-0.0407256071639339*A98</f>
        <v>-3.86893268057372</v>
      </c>
      <c r="H98" s="28">
        <f>-0.1361754947*A98</f>
        <v>-12.9366719965</v>
      </c>
      <c r="I98" s="29">
        <f>0.04278844419*A98</f>
        <v>4.064902198050</v>
      </c>
      <c r="J98" s="28">
        <v>6.2795</v>
      </c>
      <c r="K98" s="29">
        <f>0.0663*A98</f>
        <v>6.2985</v>
      </c>
      <c r="L98" s="28">
        <f>0.04273028901*A98</f>
        <v>4.059377455950</v>
      </c>
      <c r="M98" s="28">
        <f>0.1286634732*A98</f>
        <v>12.223029954</v>
      </c>
      <c r="N98" s="29">
        <f>0.0734*A98</f>
        <v>6.973</v>
      </c>
      <c r="O98" s="29">
        <f>0.0372*A98</f>
        <v>3.534</v>
      </c>
      <c r="P98" s="29">
        <v>0</v>
      </c>
      <c r="Q98" s="29">
        <v>0</v>
      </c>
      <c r="R98" s="29">
        <v>0</v>
      </c>
      <c r="S98" s="29">
        <v>0</v>
      </c>
      <c r="T98" s="29">
        <v>0</v>
      </c>
    </row>
    <row r="99" ht="14.25" customHeight="1">
      <c r="A99" s="28">
        <v>96</v>
      </c>
      <c r="B99" s="28">
        <f>-0.0380917474272738*A99</f>
        <v>-3.65680775301828</v>
      </c>
      <c r="C99" s="28">
        <f>-0.1064849055*A99</f>
        <v>-10.222550928</v>
      </c>
      <c r="D99" s="28">
        <f>-0.038092*A99</f>
        <v>-3.656832</v>
      </c>
      <c r="E99" s="28">
        <f>0.0935*A99</f>
        <v>8.976000000000001</v>
      </c>
      <c r="F99" s="29">
        <f>0.037*A99</f>
        <v>3.552</v>
      </c>
      <c r="G99" s="28">
        <f>-0.0407256071639339*A99</f>
        <v>-3.90965828773765</v>
      </c>
      <c r="H99" s="28">
        <f>-0.1361754947*A99</f>
        <v>-13.0728474912</v>
      </c>
      <c r="I99" s="29">
        <f>0.04278844419*A99</f>
        <v>4.107690642240</v>
      </c>
      <c r="J99" s="28">
        <v>6.3456</v>
      </c>
      <c r="K99" s="29">
        <f>0.0663*A99</f>
        <v>6.3648</v>
      </c>
      <c r="L99" s="28">
        <f>0.04273028901*A99</f>
        <v>4.102107744960</v>
      </c>
      <c r="M99" s="28">
        <f>0.1286634732*A99</f>
        <v>12.3516934272</v>
      </c>
      <c r="N99" s="29">
        <f>0.0734*A99</f>
        <v>7.0464</v>
      </c>
      <c r="O99" s="29">
        <f>0.0372*A99</f>
        <v>3.5712</v>
      </c>
      <c r="P99" s="29">
        <v>0</v>
      </c>
      <c r="Q99" s="29">
        <v>0</v>
      </c>
      <c r="R99" s="29">
        <v>0</v>
      </c>
      <c r="S99" s="29">
        <v>0</v>
      </c>
      <c r="T99" s="29">
        <v>0</v>
      </c>
    </row>
    <row r="100" ht="14.25" customHeight="1">
      <c r="A100" s="28">
        <v>97</v>
      </c>
      <c r="B100" s="28">
        <f>-0.0380917474272738*A100</f>
        <v>-3.69489950044556</v>
      </c>
      <c r="C100" s="28">
        <f>-0.1064849055*A100</f>
        <v>-10.3290358335</v>
      </c>
      <c r="D100" s="28">
        <f>-0.038092*A100</f>
        <v>-3.694924</v>
      </c>
      <c r="E100" s="28">
        <f>0.0935*A100</f>
        <v>9.0695</v>
      </c>
      <c r="F100" s="29">
        <f>0.037*A100</f>
        <v>3.589</v>
      </c>
      <c r="G100" s="28">
        <f>-0.0407256071639339*A100</f>
        <v>-3.95038389490159</v>
      </c>
      <c r="H100" s="28">
        <f>-0.1361754947*A100</f>
        <v>-13.2090229859</v>
      </c>
      <c r="I100" s="29">
        <f>0.04278844419*A100</f>
        <v>4.150479086430</v>
      </c>
      <c r="J100" s="28">
        <v>6.4117</v>
      </c>
      <c r="K100" s="29">
        <f>0.0663*A100</f>
        <v>6.4311</v>
      </c>
      <c r="L100" s="28">
        <f>0.04273028901*A100</f>
        <v>4.144838033970</v>
      </c>
      <c r="M100" s="28">
        <f>0.1286634732*A100</f>
        <v>12.4803569004</v>
      </c>
      <c r="N100" s="29">
        <f>0.0734*A100</f>
        <v>7.1198</v>
      </c>
      <c r="O100" s="29">
        <f>0.0372*A100</f>
        <v>3.6084</v>
      </c>
      <c r="P100" s="29">
        <v>0</v>
      </c>
      <c r="Q100" s="29">
        <v>0</v>
      </c>
      <c r="R100" s="29">
        <v>0</v>
      </c>
      <c r="S100" s="29">
        <v>0</v>
      </c>
      <c r="T100" s="29">
        <v>0</v>
      </c>
    </row>
    <row r="101" ht="14.25" customHeight="1">
      <c r="A101" s="28">
        <v>98</v>
      </c>
      <c r="B101" s="28">
        <f>-0.0380917474272738*A101</f>
        <v>-3.73299124787283</v>
      </c>
      <c r="C101" s="28">
        <f>-0.1064849055*A101</f>
        <v>-10.435520739</v>
      </c>
      <c r="D101" s="28">
        <f>-0.038092*A101</f>
        <v>-3.733016</v>
      </c>
      <c r="E101" s="28">
        <f>0.0935*A101</f>
        <v>9.163</v>
      </c>
      <c r="F101" s="29">
        <f>0.037*A101</f>
        <v>3.626</v>
      </c>
      <c r="G101" s="28">
        <f>-0.0407256071639339*A101</f>
        <v>-3.99110950206552</v>
      </c>
      <c r="H101" s="28">
        <f>-0.1361754947*A101</f>
        <v>-13.3451984806</v>
      </c>
      <c r="I101" s="29">
        <f>0.04278844419*A101</f>
        <v>4.193267530620</v>
      </c>
      <c r="J101" s="28">
        <v>6.4778</v>
      </c>
      <c r="K101" s="29">
        <f>0.0663*A101</f>
        <v>6.4974</v>
      </c>
      <c r="L101" s="28">
        <f>0.04273028901*A101</f>
        <v>4.187568322980</v>
      </c>
      <c r="M101" s="28">
        <f>0.1286634732*A101</f>
        <v>12.6090203736</v>
      </c>
      <c r="N101" s="29">
        <f>0.0734*A101</f>
        <v>7.1932</v>
      </c>
      <c r="O101" s="29">
        <f>0.0372*A101</f>
        <v>3.6456</v>
      </c>
      <c r="P101" s="29">
        <v>0</v>
      </c>
      <c r="Q101" s="29">
        <v>0</v>
      </c>
      <c r="R101" s="29">
        <v>0</v>
      </c>
      <c r="S101" s="29">
        <v>0</v>
      </c>
      <c r="T101" s="29">
        <v>0</v>
      </c>
    </row>
    <row r="102" ht="14.25" customHeight="1">
      <c r="A102" s="28">
        <v>99</v>
      </c>
      <c r="B102" s="28">
        <f>-0.0380917474272738*A102</f>
        <v>-3.77108299530011</v>
      </c>
      <c r="C102" s="28">
        <f>-0.1064849055*A102</f>
        <v>-10.5420056445</v>
      </c>
      <c r="D102" s="28">
        <f>-0.038092*A102</f>
        <v>-3.771108</v>
      </c>
      <c r="E102" s="28">
        <f>0.0935*A102</f>
        <v>9.256500000000001</v>
      </c>
      <c r="F102" s="29">
        <f>0.037*A102</f>
        <v>3.663</v>
      </c>
      <c r="G102" s="28">
        <f>-0.0407256071639339*A102</f>
        <v>-4.03183510922946</v>
      </c>
      <c r="H102" s="28">
        <f>-0.1361754947*A102</f>
        <v>-13.4813739753</v>
      </c>
      <c r="I102" s="29">
        <f>0.04278844419*A102</f>
        <v>4.236055974810</v>
      </c>
      <c r="J102" s="28">
        <v>6.5439</v>
      </c>
      <c r="K102" s="29">
        <f>0.0663*A102</f>
        <v>6.5637</v>
      </c>
      <c r="L102" s="28">
        <f>0.04273028901*A102</f>
        <v>4.230298611990</v>
      </c>
      <c r="M102" s="28">
        <f>0.1286634732*A102</f>
        <v>12.7376838468</v>
      </c>
      <c r="N102" s="29">
        <f>0.0734*A102</f>
        <v>7.2666</v>
      </c>
      <c r="O102" s="29">
        <f>0.0372*A102</f>
        <v>3.6828</v>
      </c>
      <c r="P102" s="29">
        <v>0</v>
      </c>
      <c r="Q102" s="29">
        <v>0</v>
      </c>
      <c r="R102" s="29">
        <v>0</v>
      </c>
      <c r="S102" s="29">
        <v>0</v>
      </c>
      <c r="T102" s="29">
        <v>0</v>
      </c>
    </row>
    <row r="103" ht="14.25" customHeight="1">
      <c r="A103" s="28">
        <v>100</v>
      </c>
      <c r="B103" s="28">
        <f>-0.0380917474272738*A103</f>
        <v>-3.80917474272738</v>
      </c>
      <c r="C103" s="28">
        <f>-0.1064849055*A103</f>
        <v>-10.64849055</v>
      </c>
      <c r="D103" s="28">
        <f>-0.038092*A103</f>
        <v>-3.8092</v>
      </c>
      <c r="E103" s="28">
        <f>0.0935*A103</f>
        <v>9.35</v>
      </c>
      <c r="F103" s="29">
        <f>0.037*A103</f>
        <v>3.7</v>
      </c>
      <c r="G103" s="28">
        <f>-0.0407256071639339*A103</f>
        <v>-4.07256071639339</v>
      </c>
      <c r="H103" s="28">
        <f>-0.1361754947*A103</f>
        <v>-13.61754947</v>
      </c>
      <c r="I103" s="29">
        <f>0.04278844419*A103</f>
        <v>4.278844419</v>
      </c>
      <c r="J103" s="28">
        <v>6.61</v>
      </c>
      <c r="K103" s="29">
        <f>0.0663*A103</f>
        <v>6.63</v>
      </c>
      <c r="L103" s="28">
        <f>0.04273028901*A103</f>
        <v>4.273028901</v>
      </c>
      <c r="M103" s="28">
        <f>0.1286634732*A103</f>
        <v>12.86634732</v>
      </c>
      <c r="N103" s="29">
        <f>0.0734*A103</f>
        <v>7.34</v>
      </c>
      <c r="O103" s="29">
        <f>0.0372*A103</f>
        <v>3.72</v>
      </c>
      <c r="P103" s="29">
        <v>0</v>
      </c>
      <c r="Q103" s="29">
        <v>0</v>
      </c>
      <c r="R103" s="29">
        <v>0</v>
      </c>
      <c r="S103" s="29">
        <v>0</v>
      </c>
      <c r="T103" s="29">
        <v>0</v>
      </c>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B14"/>
  <sheetViews>
    <sheetView workbookViewId="0" showGridLines="0" defaultGridColor="1"/>
  </sheetViews>
  <sheetFormatPr defaultColWidth="12.6667" defaultRowHeight="15" customHeight="1" outlineLevelRow="0" outlineLevelCol="0"/>
  <cols>
    <col min="1" max="1" width="13.8516" style="47" customWidth="1"/>
    <col min="2" max="2" width="15.5" style="47" customWidth="1"/>
    <col min="3" max="3" width="15.1719" style="47" customWidth="1"/>
    <col min="4" max="4" width="25.8516" style="47" customWidth="1"/>
    <col min="5" max="5" width="22.1719" style="47" customWidth="1"/>
    <col min="6" max="6" width="21.6719" style="47" customWidth="1"/>
    <col min="7" max="7" width="18.6719" style="47" customWidth="1"/>
    <col min="8" max="8" width="18.5" style="47" customWidth="1"/>
    <col min="9" max="10" width="12" style="47" customWidth="1"/>
    <col min="11" max="11" width="17" style="47" customWidth="1"/>
    <col min="12" max="13" width="14" style="47" customWidth="1"/>
    <col min="14" max="16" width="12.1719" style="47" customWidth="1"/>
    <col min="17" max="17" width="15.3516" style="47" customWidth="1"/>
    <col min="18" max="18" width="13.5" style="47" customWidth="1"/>
    <col min="19" max="19" width="25.5" style="47" customWidth="1"/>
    <col min="20" max="20" width="17.8516" style="47" customWidth="1"/>
    <col min="21" max="28" width="7.67188" style="47" customWidth="1"/>
    <col min="29" max="16384" width="12.6719" style="47" customWidth="1"/>
  </cols>
  <sheetData>
    <row r="1" ht="14.25" customHeight="1">
      <c r="A1" t="s" s="44">
        <v>113</v>
      </c>
      <c r="B1" t="s" s="25">
        <v>88</v>
      </c>
      <c r="C1" t="s" s="25">
        <v>89</v>
      </c>
      <c r="D1" t="s" s="25">
        <v>90</v>
      </c>
      <c r="E1" t="s" s="25">
        <v>91</v>
      </c>
      <c r="F1" t="s" s="25">
        <v>92</v>
      </c>
      <c r="G1" t="s" s="25">
        <v>93</v>
      </c>
      <c r="H1" t="s" s="25">
        <v>94</v>
      </c>
      <c r="I1" t="s" s="25">
        <v>95</v>
      </c>
      <c r="J1" t="s" s="25">
        <v>114</v>
      </c>
      <c r="K1" t="s" s="25">
        <v>97</v>
      </c>
      <c r="L1" t="s" s="25">
        <v>98</v>
      </c>
      <c r="M1" t="s" s="25">
        <v>99</v>
      </c>
      <c r="N1" t="s" s="25">
        <v>100</v>
      </c>
      <c r="O1" t="s" s="25">
        <v>101</v>
      </c>
      <c r="P1" t="s" s="25">
        <v>102</v>
      </c>
      <c r="Q1" t="s" s="25">
        <v>74</v>
      </c>
      <c r="R1" t="s" s="25">
        <v>103</v>
      </c>
      <c r="S1" t="s" s="25">
        <v>104</v>
      </c>
      <c r="T1" t="s" s="25">
        <v>105</v>
      </c>
      <c r="U1" s="23"/>
      <c r="V1" s="23"/>
      <c r="W1" s="23"/>
      <c r="X1" s="23"/>
      <c r="Y1" s="23"/>
      <c r="Z1" s="23"/>
      <c r="AA1" s="23"/>
      <c r="AB1" s="23"/>
    </row>
    <row r="2" ht="14.25" customHeight="1">
      <c r="A2" t="s" s="44">
        <v>23</v>
      </c>
      <c r="B2" s="28">
        <v>0</v>
      </c>
      <c r="C2" s="28">
        <v>0</v>
      </c>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3"/>
      <c r="V2" s="23"/>
      <c r="W2" s="23"/>
      <c r="X2" s="23"/>
      <c r="Y2" s="23"/>
      <c r="Z2" s="23"/>
      <c r="AA2" s="23"/>
      <c r="AB2" s="23"/>
    </row>
    <row r="3" ht="14.25" customHeight="1">
      <c r="A3" s="28">
        <v>0</v>
      </c>
      <c r="B3" s="28">
        <v>0</v>
      </c>
      <c r="C3" s="28">
        <v>0</v>
      </c>
      <c r="D3" s="28">
        <v>0</v>
      </c>
      <c r="E3" s="28">
        <v>0</v>
      </c>
      <c r="F3" s="28">
        <v>0</v>
      </c>
      <c r="G3" s="28">
        <v>0</v>
      </c>
      <c r="H3" s="28">
        <v>0</v>
      </c>
      <c r="I3" s="28">
        <v>0</v>
      </c>
      <c r="J3" s="28">
        <v>0</v>
      </c>
      <c r="K3" s="28">
        <v>0</v>
      </c>
      <c r="L3" s="28">
        <v>0</v>
      </c>
      <c r="M3" s="28">
        <v>0</v>
      </c>
      <c r="N3" s="28">
        <v>0</v>
      </c>
      <c r="O3" s="28">
        <v>0</v>
      </c>
      <c r="P3" s="29">
        <v>0</v>
      </c>
      <c r="Q3" s="29">
        <v>0</v>
      </c>
      <c r="R3" s="29">
        <v>0</v>
      </c>
      <c r="S3" s="29">
        <v>0</v>
      </c>
      <c r="T3" s="29">
        <v>0</v>
      </c>
      <c r="U3" s="23"/>
      <c r="V3" s="23"/>
      <c r="W3" s="23"/>
      <c r="X3" s="23"/>
      <c r="Y3" s="23"/>
      <c r="Z3" s="23"/>
      <c r="AA3" s="23"/>
      <c r="AB3" s="23"/>
    </row>
    <row r="4" ht="14.25" customHeight="1">
      <c r="A4" s="28">
        <v>1</v>
      </c>
      <c r="B4" s="28">
        <v>0</v>
      </c>
      <c r="C4" s="28">
        <v>0</v>
      </c>
      <c r="D4" s="28">
        <v>0</v>
      </c>
      <c r="E4" s="28">
        <v>0</v>
      </c>
      <c r="F4" s="28">
        <v>0</v>
      </c>
      <c r="G4" s="28">
        <v>0</v>
      </c>
      <c r="H4" s="28">
        <v>0</v>
      </c>
      <c r="I4" s="28">
        <v>0</v>
      </c>
      <c r="J4" s="28">
        <v>0</v>
      </c>
      <c r="K4" s="28">
        <v>0</v>
      </c>
      <c r="L4" s="28">
        <v>0</v>
      </c>
      <c r="M4" s="28">
        <v>0</v>
      </c>
      <c r="N4" s="28">
        <v>0</v>
      </c>
      <c r="O4" s="28">
        <v>0</v>
      </c>
      <c r="P4" s="29">
        <f>-0.36438426544224*A4</f>
        <v>-0.36438426544224</v>
      </c>
      <c r="Q4" s="29">
        <f>-0.442948373033697*A4</f>
        <v>-0.442948373033697</v>
      </c>
      <c r="R4" s="29">
        <f>-0.347618558362147*A4</f>
        <v>-0.347618558362147</v>
      </c>
      <c r="S4" s="29">
        <f>-0.464983077122973*A4</f>
        <v>-0.464983077122973</v>
      </c>
      <c r="T4" s="29">
        <f>-0.466538916079658*A4</f>
        <v>-0.466538916079658</v>
      </c>
      <c r="U4" s="23"/>
      <c r="V4" s="23"/>
      <c r="W4" s="23"/>
      <c r="X4" s="23"/>
      <c r="Y4" s="23"/>
      <c r="Z4" s="23"/>
      <c r="AA4" s="23"/>
      <c r="AB4" s="48"/>
    </row>
    <row r="5" ht="14.25" customHeight="1">
      <c r="A5" s="28">
        <v>2</v>
      </c>
      <c r="B5" s="28">
        <v>0</v>
      </c>
      <c r="C5" s="28">
        <v>0</v>
      </c>
      <c r="D5" s="28">
        <v>0</v>
      </c>
      <c r="E5" s="28">
        <v>0</v>
      </c>
      <c r="F5" s="28">
        <v>0</v>
      </c>
      <c r="G5" s="28">
        <v>0</v>
      </c>
      <c r="H5" s="28">
        <v>0</v>
      </c>
      <c r="I5" s="28">
        <v>0</v>
      </c>
      <c r="J5" s="28">
        <v>0</v>
      </c>
      <c r="K5" s="28">
        <v>0</v>
      </c>
      <c r="L5" s="28">
        <v>0</v>
      </c>
      <c r="M5" s="28">
        <v>0</v>
      </c>
      <c r="N5" s="28">
        <v>0</v>
      </c>
      <c r="O5" s="28">
        <v>0</v>
      </c>
      <c r="P5" s="29">
        <f>-0.36438426544224*A5</f>
        <v>-0.72876853088448</v>
      </c>
      <c r="Q5" s="29">
        <f>-0.442948373033697*A5</f>
        <v>-0.885896746067394</v>
      </c>
      <c r="R5" s="29">
        <f>-0.347618558362147*A5</f>
        <v>-0.695237116724294</v>
      </c>
      <c r="S5" s="29">
        <f>-0.464983077122973*A5</f>
        <v>-0.929966154245946</v>
      </c>
      <c r="T5" s="29">
        <f>-0.466538916079658*A5</f>
        <v>-0.9330778321593159</v>
      </c>
      <c r="U5" s="23"/>
      <c r="V5" s="23"/>
      <c r="W5" s="23"/>
      <c r="X5" s="23"/>
      <c r="Y5" s="23"/>
      <c r="Z5" s="23"/>
      <c r="AA5" s="23"/>
      <c r="AB5" s="48"/>
    </row>
    <row r="6" ht="14.25" customHeight="1">
      <c r="A6" s="28">
        <v>3</v>
      </c>
      <c r="B6" s="28">
        <v>0</v>
      </c>
      <c r="C6" s="28">
        <v>0</v>
      </c>
      <c r="D6" s="28">
        <v>0</v>
      </c>
      <c r="E6" s="28">
        <v>0</v>
      </c>
      <c r="F6" s="28">
        <v>0</v>
      </c>
      <c r="G6" s="28">
        <v>0</v>
      </c>
      <c r="H6" s="28">
        <v>0</v>
      </c>
      <c r="I6" s="28">
        <v>0</v>
      </c>
      <c r="J6" s="28">
        <v>0</v>
      </c>
      <c r="K6" s="28">
        <v>0</v>
      </c>
      <c r="L6" s="28">
        <v>0</v>
      </c>
      <c r="M6" s="28">
        <v>0</v>
      </c>
      <c r="N6" s="28">
        <v>0</v>
      </c>
      <c r="O6" s="28">
        <v>0</v>
      </c>
      <c r="P6" s="29">
        <f>-0.36438426544224*A6</f>
        <v>-1.09315279632672</v>
      </c>
      <c r="Q6" s="29">
        <f>-0.442948373033697*A6</f>
        <v>-1.32884511910109</v>
      </c>
      <c r="R6" s="29">
        <f>-0.347618558362147*A6</f>
        <v>-1.04285567508644</v>
      </c>
      <c r="S6" s="29">
        <f>-0.464983077122973*A6</f>
        <v>-1.39494923136892</v>
      </c>
      <c r="T6" s="29">
        <f>-0.466538916079658*A6</f>
        <v>-1.39961674823897</v>
      </c>
      <c r="U6" s="23"/>
      <c r="V6" s="23"/>
      <c r="W6" s="23"/>
      <c r="X6" s="23"/>
      <c r="Y6" s="23"/>
      <c r="Z6" s="23"/>
      <c r="AA6" s="23"/>
      <c r="AB6" s="48"/>
    </row>
    <row r="7" ht="14.25" customHeight="1">
      <c r="A7" s="28">
        <v>4</v>
      </c>
      <c r="B7" s="28">
        <v>0</v>
      </c>
      <c r="C7" s="28">
        <v>0</v>
      </c>
      <c r="D7" s="28">
        <v>0</v>
      </c>
      <c r="E7" s="28">
        <v>0</v>
      </c>
      <c r="F7" s="28">
        <v>0</v>
      </c>
      <c r="G7" s="28">
        <v>0</v>
      </c>
      <c r="H7" s="28">
        <v>0</v>
      </c>
      <c r="I7" s="28">
        <v>0</v>
      </c>
      <c r="J7" s="28">
        <v>0</v>
      </c>
      <c r="K7" s="28">
        <v>0</v>
      </c>
      <c r="L7" s="28">
        <v>0</v>
      </c>
      <c r="M7" s="28">
        <v>0</v>
      </c>
      <c r="N7" s="28">
        <v>0</v>
      </c>
      <c r="O7" s="28">
        <v>0</v>
      </c>
      <c r="P7" s="29">
        <f>-0.36438426544224*A7</f>
        <v>-1.45753706176896</v>
      </c>
      <c r="Q7" s="29">
        <f>-0.442948373033697*A7</f>
        <v>-1.77179349213479</v>
      </c>
      <c r="R7" s="29">
        <f>-0.347618558362147*A7</f>
        <v>-1.39047423344859</v>
      </c>
      <c r="S7" s="29">
        <f>-0.464983077122973*A7</f>
        <v>-1.85993230849189</v>
      </c>
      <c r="T7" s="29">
        <f>-0.466538916079658*A7</f>
        <v>-1.86615566431863</v>
      </c>
      <c r="U7" s="23"/>
      <c r="V7" s="23"/>
      <c r="W7" s="23"/>
      <c r="X7" s="23"/>
      <c r="Y7" s="23"/>
      <c r="Z7" s="23"/>
      <c r="AA7" s="23"/>
      <c r="AB7" s="23"/>
    </row>
    <row r="8" ht="14.25" customHeight="1">
      <c r="A8" s="28">
        <v>5</v>
      </c>
      <c r="B8" s="28">
        <v>0</v>
      </c>
      <c r="C8" s="28">
        <v>0</v>
      </c>
      <c r="D8" s="28">
        <v>0</v>
      </c>
      <c r="E8" s="28">
        <v>0</v>
      </c>
      <c r="F8" s="28">
        <v>0</v>
      </c>
      <c r="G8" s="28">
        <v>0</v>
      </c>
      <c r="H8" s="28">
        <v>0</v>
      </c>
      <c r="I8" s="28">
        <v>0</v>
      </c>
      <c r="J8" s="28">
        <v>0</v>
      </c>
      <c r="K8" s="28">
        <v>0</v>
      </c>
      <c r="L8" s="28">
        <v>0</v>
      </c>
      <c r="M8" s="28">
        <v>0</v>
      </c>
      <c r="N8" s="28">
        <v>0</v>
      </c>
      <c r="O8" s="28">
        <v>0</v>
      </c>
      <c r="P8" s="29">
        <f>-0.36438426544224*A8</f>
        <v>-1.8219213272112</v>
      </c>
      <c r="Q8" s="29">
        <f>-0.442948373033697*A8</f>
        <v>-2.21474186516848</v>
      </c>
      <c r="R8" s="29">
        <f>-0.347618558362147*A8</f>
        <v>-1.73809279181074</v>
      </c>
      <c r="S8" s="29">
        <f>-0.464983077122973*A8</f>
        <v>-2.32491538561486</v>
      </c>
      <c r="T8" s="29">
        <f>-0.466538916079658*A8</f>
        <v>-2.33269458039829</v>
      </c>
      <c r="U8" s="23"/>
      <c r="V8" s="23"/>
      <c r="W8" s="23"/>
      <c r="X8" s="23"/>
      <c r="Y8" s="23"/>
      <c r="Z8" s="23"/>
      <c r="AA8" s="23"/>
      <c r="AB8" s="23"/>
    </row>
    <row r="9" ht="14.25" customHeight="1">
      <c r="A9" s="28">
        <v>6</v>
      </c>
      <c r="B9" s="28">
        <v>0</v>
      </c>
      <c r="C9" s="28">
        <v>0</v>
      </c>
      <c r="D9" s="28">
        <v>0</v>
      </c>
      <c r="E9" s="28">
        <v>0</v>
      </c>
      <c r="F9" s="28">
        <v>0</v>
      </c>
      <c r="G9" s="28">
        <v>0</v>
      </c>
      <c r="H9" s="28">
        <v>0</v>
      </c>
      <c r="I9" s="28">
        <v>0</v>
      </c>
      <c r="J9" s="28">
        <v>0</v>
      </c>
      <c r="K9" s="28">
        <v>0</v>
      </c>
      <c r="L9" s="28">
        <v>0</v>
      </c>
      <c r="M9" s="28">
        <v>0</v>
      </c>
      <c r="N9" s="28">
        <v>0</v>
      </c>
      <c r="O9" s="28">
        <v>0</v>
      </c>
      <c r="P9" s="29">
        <f>-0.36438426544224*A9</f>
        <v>-2.18630559265344</v>
      </c>
      <c r="Q9" s="29">
        <f>-0.442948373033697*A9</f>
        <v>-2.65769023820218</v>
      </c>
      <c r="R9" s="29">
        <f>-0.347618558362147*A9</f>
        <v>-2.08571135017288</v>
      </c>
      <c r="S9" s="29">
        <f>-0.464983077122973*A9</f>
        <v>-2.78989846273784</v>
      </c>
      <c r="T9" s="29">
        <f>-0.466538916079658*A9</f>
        <v>-2.79923349647795</v>
      </c>
      <c r="U9" s="23"/>
      <c r="V9" s="23"/>
      <c r="W9" s="23"/>
      <c r="X9" s="23"/>
      <c r="Y9" s="23"/>
      <c r="Z9" s="23"/>
      <c r="AA9" s="23"/>
      <c r="AB9" s="23"/>
    </row>
    <row r="10" ht="14.25" customHeight="1">
      <c r="A10" s="28">
        <v>7</v>
      </c>
      <c r="B10" s="28">
        <v>0</v>
      </c>
      <c r="C10" s="28">
        <v>0</v>
      </c>
      <c r="D10" s="28">
        <v>0</v>
      </c>
      <c r="E10" s="28">
        <v>0</v>
      </c>
      <c r="F10" s="28">
        <v>0</v>
      </c>
      <c r="G10" s="28">
        <v>0</v>
      </c>
      <c r="H10" s="28">
        <v>0</v>
      </c>
      <c r="I10" s="28">
        <v>0</v>
      </c>
      <c r="J10" s="28">
        <v>0</v>
      </c>
      <c r="K10" s="28">
        <v>0</v>
      </c>
      <c r="L10" s="28">
        <v>0</v>
      </c>
      <c r="M10" s="28">
        <v>0</v>
      </c>
      <c r="N10" s="28">
        <v>0</v>
      </c>
      <c r="O10" s="28">
        <v>0</v>
      </c>
      <c r="P10" s="29">
        <f>-0.36438426544224*A10</f>
        <v>-2.55068985809568</v>
      </c>
      <c r="Q10" s="29">
        <f>-0.442948373033697*A10</f>
        <v>-3.10063861123588</v>
      </c>
      <c r="R10" s="29">
        <f>-0.347618558362147*A10</f>
        <v>-2.43332990853503</v>
      </c>
      <c r="S10" s="29">
        <f>-0.464983077122973*A10</f>
        <v>-3.25488153986081</v>
      </c>
      <c r="T10" s="29">
        <f>-0.466538916079658*A10</f>
        <v>-3.26577241255761</v>
      </c>
      <c r="U10" s="23"/>
      <c r="V10" s="23"/>
      <c r="W10" s="23"/>
      <c r="X10" s="23"/>
      <c r="Y10" s="23"/>
      <c r="Z10" s="23"/>
      <c r="AA10" s="23"/>
      <c r="AB10" s="23"/>
    </row>
    <row r="11" ht="14.25" customHeight="1">
      <c r="A11" s="28">
        <v>8</v>
      </c>
      <c r="B11" s="28">
        <v>0</v>
      </c>
      <c r="C11" s="28">
        <v>0</v>
      </c>
      <c r="D11" s="28">
        <v>0</v>
      </c>
      <c r="E11" s="28">
        <v>0</v>
      </c>
      <c r="F11" s="28">
        <v>0</v>
      </c>
      <c r="G11" s="28">
        <v>0</v>
      </c>
      <c r="H11" s="28">
        <v>0</v>
      </c>
      <c r="I11" s="28">
        <v>0</v>
      </c>
      <c r="J11" s="28">
        <v>0</v>
      </c>
      <c r="K11" s="28">
        <v>0</v>
      </c>
      <c r="L11" s="28">
        <v>0</v>
      </c>
      <c r="M11" s="28">
        <v>0</v>
      </c>
      <c r="N11" s="28">
        <v>0</v>
      </c>
      <c r="O11" s="28">
        <v>0</v>
      </c>
      <c r="P11" s="29">
        <f>-0.36438426544224*A11</f>
        <v>-2.91507412353792</v>
      </c>
      <c r="Q11" s="29">
        <f>-0.442948373033697*A11</f>
        <v>-3.54358698426958</v>
      </c>
      <c r="R11" s="29">
        <f>-0.347618558362147*A11</f>
        <v>-2.78094846689718</v>
      </c>
      <c r="S11" s="29">
        <f>-0.464983077122973*A11</f>
        <v>-3.71986461698378</v>
      </c>
      <c r="T11" s="29">
        <f>-0.466538916079658*A11</f>
        <v>-3.73231132863726</v>
      </c>
      <c r="U11" s="23"/>
      <c r="V11" s="23"/>
      <c r="W11" s="23"/>
      <c r="X11" s="23"/>
      <c r="Y11" s="23"/>
      <c r="Z11" s="23"/>
      <c r="AA11" s="23"/>
      <c r="AB11" s="23"/>
    </row>
    <row r="12" ht="14.25" customHeight="1">
      <c r="A12" s="28">
        <v>9</v>
      </c>
      <c r="B12" s="28">
        <v>0</v>
      </c>
      <c r="C12" s="28">
        <v>0</v>
      </c>
      <c r="D12" s="28">
        <v>0</v>
      </c>
      <c r="E12" s="28">
        <v>0</v>
      </c>
      <c r="F12" s="28">
        <v>0</v>
      </c>
      <c r="G12" s="28">
        <v>0</v>
      </c>
      <c r="H12" s="28">
        <v>0</v>
      </c>
      <c r="I12" s="28">
        <v>0</v>
      </c>
      <c r="J12" s="28">
        <v>0</v>
      </c>
      <c r="K12" s="28">
        <v>0</v>
      </c>
      <c r="L12" s="28">
        <v>0</v>
      </c>
      <c r="M12" s="28">
        <v>0</v>
      </c>
      <c r="N12" s="28">
        <v>0</v>
      </c>
      <c r="O12" s="28">
        <v>0</v>
      </c>
      <c r="P12" s="29">
        <f>-0.36438426544224*A12</f>
        <v>-3.27945838898016</v>
      </c>
      <c r="Q12" s="29">
        <f>-0.442948373033697*A12</f>
        <v>-3.98653535730327</v>
      </c>
      <c r="R12" s="29">
        <f>-0.347618558362147*A12</f>
        <v>-3.12856702525932</v>
      </c>
      <c r="S12" s="29">
        <f>-0.464983077122973*A12</f>
        <v>-4.18484769410676</v>
      </c>
      <c r="T12" s="29">
        <f>-0.466538916079658*A12</f>
        <v>-4.19885024471692</v>
      </c>
      <c r="U12" s="23"/>
      <c r="V12" s="23"/>
      <c r="W12" s="23"/>
      <c r="X12" s="23"/>
      <c r="Y12" s="23"/>
      <c r="Z12" s="23"/>
      <c r="AA12" s="23"/>
      <c r="AB12" s="23"/>
    </row>
    <row r="13" ht="14.25" customHeight="1">
      <c r="A13" s="28">
        <v>10</v>
      </c>
      <c r="B13" s="28">
        <v>0</v>
      </c>
      <c r="C13" s="28">
        <v>0</v>
      </c>
      <c r="D13" s="28">
        <v>0</v>
      </c>
      <c r="E13" s="28">
        <v>0</v>
      </c>
      <c r="F13" s="28">
        <v>0</v>
      </c>
      <c r="G13" s="28">
        <v>0</v>
      </c>
      <c r="H13" s="28">
        <v>0</v>
      </c>
      <c r="I13" s="28">
        <v>0</v>
      </c>
      <c r="J13" s="28">
        <v>0</v>
      </c>
      <c r="K13" s="28">
        <v>0</v>
      </c>
      <c r="L13" s="28">
        <v>0</v>
      </c>
      <c r="M13" s="28">
        <v>0</v>
      </c>
      <c r="N13" s="28">
        <v>0</v>
      </c>
      <c r="O13" s="28">
        <v>0</v>
      </c>
      <c r="P13" s="29">
        <f>-0.36438426544224*A13</f>
        <v>-3.6438426544224</v>
      </c>
      <c r="Q13" s="29">
        <f>-0.442948373033697*A13</f>
        <v>-4.42948373033697</v>
      </c>
      <c r="R13" s="29">
        <f>-0.347618558362147*A13</f>
        <v>-3.47618558362147</v>
      </c>
      <c r="S13" s="29">
        <f>-0.464983077122973*A13</f>
        <v>-4.64983077122973</v>
      </c>
      <c r="T13" s="29">
        <f>-0.466538916079658*A13</f>
        <v>-4.66538916079658</v>
      </c>
      <c r="U13" s="23"/>
      <c r="V13" s="23"/>
      <c r="W13" s="23"/>
      <c r="X13" s="23"/>
      <c r="Y13" s="23"/>
      <c r="Z13" s="23"/>
      <c r="AA13" s="23"/>
      <c r="AB13" s="23"/>
    </row>
    <row r="14" ht="14.25" customHeight="1">
      <c r="A14" s="23"/>
      <c r="B14" s="23"/>
      <c r="C14" s="23"/>
      <c r="D14" s="38"/>
      <c r="E14" s="23"/>
      <c r="F14" s="23"/>
      <c r="G14" s="23"/>
      <c r="H14" s="23"/>
      <c r="I14" s="23"/>
      <c r="J14" s="23"/>
      <c r="K14" s="23"/>
      <c r="L14" s="23"/>
      <c r="M14" s="23"/>
      <c r="N14" s="23"/>
      <c r="O14" s="23"/>
      <c r="P14" s="23"/>
      <c r="Q14" s="23"/>
      <c r="R14" s="23"/>
      <c r="S14" s="23"/>
      <c r="T14" s="23"/>
      <c r="U14" s="23"/>
      <c r="V14" s="23"/>
      <c r="W14" s="23"/>
      <c r="X14" s="23"/>
      <c r="Y14" s="23"/>
      <c r="Z14" s="23"/>
      <c r="AA14" s="23"/>
      <c r="AB14" s="2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T11"/>
  <sheetViews>
    <sheetView workbookViewId="0" showGridLines="0" defaultGridColor="1"/>
  </sheetViews>
  <sheetFormatPr defaultColWidth="12.6667" defaultRowHeight="15" customHeight="1" outlineLevelRow="0" outlineLevelCol="0"/>
  <cols>
    <col min="1" max="1" width="9.5" style="49" customWidth="1"/>
    <col min="2" max="2" width="12.5" style="49" customWidth="1"/>
    <col min="3" max="3" width="12.6719" style="49" customWidth="1"/>
    <col min="4" max="4" width="17.5" style="49" customWidth="1"/>
    <col min="5" max="5" width="12.3516" style="49" customWidth="1"/>
    <col min="6" max="6" width="25.1719" style="49" customWidth="1"/>
    <col min="7" max="7" width="11.5" style="49" customWidth="1"/>
    <col min="8" max="8" width="11.6719" style="49" customWidth="1"/>
    <col min="9" max="9" width="12" style="49" customWidth="1"/>
    <col min="10" max="10" width="21.3516" style="49" customWidth="1"/>
    <col min="11" max="13" width="14" style="49" customWidth="1"/>
    <col min="14" max="14" width="12.6719" style="49" customWidth="1"/>
    <col min="15" max="15" width="19" style="49" customWidth="1"/>
    <col min="16" max="20" width="12.6719" style="49" customWidth="1"/>
    <col min="21" max="16384" width="12.6719" style="49" customWidth="1"/>
  </cols>
  <sheetData>
    <row r="1" ht="14.25" customHeight="1">
      <c r="A1" t="s" s="25">
        <v>115</v>
      </c>
      <c r="B1" t="s" s="25">
        <v>88</v>
      </c>
      <c r="C1" t="s" s="25">
        <v>89</v>
      </c>
      <c r="D1" t="s" s="25">
        <v>90</v>
      </c>
      <c r="E1" t="s" s="25">
        <v>91</v>
      </c>
      <c r="F1" t="s" s="25">
        <v>92</v>
      </c>
      <c r="G1" t="s" s="25">
        <v>93</v>
      </c>
      <c r="H1" t="s" s="25">
        <v>94</v>
      </c>
      <c r="I1" t="s" s="25">
        <v>95</v>
      </c>
      <c r="J1" t="s" s="27">
        <v>96</v>
      </c>
      <c r="K1" t="s" s="25">
        <v>97</v>
      </c>
      <c r="L1" t="s" s="25">
        <v>98</v>
      </c>
      <c r="M1" t="s" s="25">
        <v>99</v>
      </c>
      <c r="N1" t="s" s="25">
        <v>100</v>
      </c>
      <c r="O1" t="s" s="25">
        <v>101</v>
      </c>
      <c r="P1" t="s" s="25">
        <v>102</v>
      </c>
      <c r="Q1" t="s" s="25">
        <v>74</v>
      </c>
      <c r="R1" t="s" s="25">
        <v>103</v>
      </c>
      <c r="S1" t="s" s="25">
        <v>104</v>
      </c>
      <c r="T1" t="s" s="25">
        <v>105</v>
      </c>
    </row>
    <row r="2" ht="14.25" customHeight="1">
      <c r="A2" t="s" s="50">
        <v>23</v>
      </c>
      <c r="B2" s="28">
        <v>0</v>
      </c>
      <c r="C2" s="28">
        <v>0</v>
      </c>
      <c r="D2" s="28">
        <v>0</v>
      </c>
      <c r="E2" s="28">
        <v>0</v>
      </c>
      <c r="F2" s="28">
        <v>0</v>
      </c>
      <c r="G2" s="28">
        <v>0</v>
      </c>
      <c r="H2" s="28">
        <v>0</v>
      </c>
      <c r="I2" s="28">
        <v>0</v>
      </c>
      <c r="J2" s="42">
        <v>0</v>
      </c>
      <c r="K2" s="29">
        <v>-1.32</v>
      </c>
      <c r="L2" s="28">
        <v>0</v>
      </c>
      <c r="M2" s="28">
        <v>0</v>
      </c>
      <c r="N2" s="28">
        <v>0</v>
      </c>
      <c r="O2" s="28">
        <v>0</v>
      </c>
      <c r="P2" s="28">
        <v>0</v>
      </c>
      <c r="Q2" s="28">
        <v>0</v>
      </c>
      <c r="R2" s="28">
        <v>0</v>
      </c>
      <c r="S2" s="28">
        <v>0</v>
      </c>
      <c r="T2" s="28">
        <v>0</v>
      </c>
    </row>
    <row r="3" ht="14.25" customHeight="1">
      <c r="A3" t="s" s="50">
        <v>28</v>
      </c>
      <c r="B3" s="29">
        <v>0</v>
      </c>
      <c r="C3" s="29">
        <v>0</v>
      </c>
      <c r="D3" s="29">
        <v>-0.126010406581085</v>
      </c>
      <c r="E3" s="29">
        <v>0</v>
      </c>
      <c r="F3" s="29">
        <v>-0.23</v>
      </c>
      <c r="G3" s="29">
        <v>-0.132182170921873</v>
      </c>
      <c r="H3" s="29">
        <v>0</v>
      </c>
      <c r="I3" s="29">
        <v>-0.17077982036395</v>
      </c>
      <c r="J3" s="51">
        <v>-0.2084</v>
      </c>
      <c r="K3" s="46">
        <v>-0.73</v>
      </c>
      <c r="L3" s="29">
        <v>-0.0838490640861933</v>
      </c>
      <c r="M3" s="29">
        <v>0</v>
      </c>
      <c r="N3" s="35">
        <v>-0.47</v>
      </c>
      <c r="O3" s="29">
        <v>-0.413</v>
      </c>
      <c r="P3" s="29">
        <v>-0.0429006081010865</v>
      </c>
      <c r="Q3" s="29">
        <v>-0.0913466132564731</v>
      </c>
      <c r="R3" s="29">
        <v>-0.0498371338330129</v>
      </c>
      <c r="S3" s="29">
        <v>-0.08061908773929841</v>
      </c>
      <c r="T3" s="29">
        <v>-0.0386114790806601</v>
      </c>
    </row>
    <row r="4" ht="14.25" customHeight="1">
      <c r="A4" t="s" s="50">
        <v>32</v>
      </c>
      <c r="B4" s="29">
        <v>0.393066885277691</v>
      </c>
      <c r="C4" s="29">
        <v>0.448198</v>
      </c>
      <c r="D4" s="29">
        <v>0.501693906197512</v>
      </c>
      <c r="E4" s="29">
        <v>0</v>
      </c>
      <c r="F4" s="29">
        <v>0</v>
      </c>
      <c r="G4" s="29">
        <v>0.35619678776594</v>
      </c>
      <c r="H4" s="29">
        <v>0.423394</v>
      </c>
      <c r="I4" s="29">
        <v>0.253461203566013</v>
      </c>
      <c r="J4" s="51">
        <v>0</v>
      </c>
      <c r="K4" s="29">
        <v>0</v>
      </c>
      <c r="L4" s="29">
        <v>0.516490664466225</v>
      </c>
      <c r="M4" s="29">
        <v>0.319218</v>
      </c>
      <c r="N4" s="29">
        <v>0</v>
      </c>
      <c r="O4" s="29">
        <v>0</v>
      </c>
      <c r="P4" s="29">
        <v>0.402607445115409</v>
      </c>
      <c r="Q4" s="29">
        <v>0.467228557304914</v>
      </c>
      <c r="R4" s="29">
        <v>0.426260822242694</v>
      </c>
      <c r="S4" s="29">
        <v>0.482267121969371</v>
      </c>
      <c r="T4" s="29">
        <v>0.503378252672924</v>
      </c>
    </row>
    <row r="5" ht="14.25" customHeight="1">
      <c r="A5" t="s" s="50">
        <v>116</v>
      </c>
      <c r="B5" s="29">
        <v>0.393066885277691</v>
      </c>
      <c r="C5" s="29">
        <v>0.448198</v>
      </c>
      <c r="D5" s="29">
        <v>0.501693906197512</v>
      </c>
      <c r="E5" s="29">
        <v>0</v>
      </c>
      <c r="F5" s="29">
        <v>0.389</v>
      </c>
      <c r="G5" s="29">
        <v>0.35619678776594</v>
      </c>
      <c r="H5" s="29">
        <v>0.423394</v>
      </c>
      <c r="I5" s="29">
        <v>0.253461203566013</v>
      </c>
      <c r="J5" s="51">
        <v>0</v>
      </c>
      <c r="K5" s="35">
        <v>-0.0207</v>
      </c>
      <c r="L5" s="29">
        <v>0.516490664466225</v>
      </c>
      <c r="M5" s="29">
        <v>0.319218</v>
      </c>
      <c r="N5" s="35">
        <v>0.171</v>
      </c>
      <c r="O5" s="29">
        <v>0.0529</v>
      </c>
      <c r="P5" s="29">
        <v>0.402607445115409</v>
      </c>
      <c r="Q5" s="29">
        <v>0.467228557304914</v>
      </c>
      <c r="R5" s="29">
        <v>0.426260822242694</v>
      </c>
      <c r="S5" s="29">
        <v>0.482267121969371</v>
      </c>
      <c r="T5" s="29">
        <v>0.503378252672924</v>
      </c>
    </row>
    <row r="6" ht="14.25" customHeight="1">
      <c r="A6" t="s" s="50">
        <v>64</v>
      </c>
      <c r="B6" s="29">
        <v>0.384296509129632</v>
      </c>
      <c r="C6" s="29">
        <v>0</v>
      </c>
      <c r="D6" s="29">
        <v>0.319882879941551</v>
      </c>
      <c r="E6" s="29">
        <v>0</v>
      </c>
      <c r="F6" s="29">
        <v>0.39</v>
      </c>
      <c r="G6" s="29">
        <v>0.255231571047336</v>
      </c>
      <c r="H6" s="29">
        <v>0</v>
      </c>
      <c r="I6" s="29">
        <v>0.341321932511959</v>
      </c>
      <c r="J6" s="51">
        <v>0</v>
      </c>
      <c r="K6" s="29">
        <v>-0.063</v>
      </c>
      <c r="L6" s="29">
        <v>0.343848201647583</v>
      </c>
      <c r="M6" s="29">
        <v>0</v>
      </c>
      <c r="N6" s="29">
        <v>0.216</v>
      </c>
      <c r="O6" s="29">
        <v>0.151</v>
      </c>
      <c r="P6" s="29">
        <v>0.443157240233465</v>
      </c>
      <c r="Q6" s="29">
        <v>0.31187930909765</v>
      </c>
      <c r="R6" s="29">
        <v>0.401826028532846</v>
      </c>
      <c r="S6" s="29">
        <v>0.385975165091477</v>
      </c>
      <c r="T6" s="29">
        <v>0.379551853812156</v>
      </c>
    </row>
    <row r="7" ht="14.25" customHeight="1">
      <c r="A7" t="s" s="50">
        <v>21</v>
      </c>
      <c r="B7" s="29">
        <v>-0.108959389590089</v>
      </c>
      <c r="C7" s="29">
        <v>0</v>
      </c>
      <c r="D7" s="29">
        <v>-0.125185072846783</v>
      </c>
      <c r="E7" s="29">
        <v>0</v>
      </c>
      <c r="F7" s="29">
        <v>-0.333</v>
      </c>
      <c r="G7" s="29">
        <v>-0.110354162787081</v>
      </c>
      <c r="H7" s="29">
        <v>0</v>
      </c>
      <c r="I7" s="29">
        <v>0</v>
      </c>
      <c r="J7" s="51">
        <v>0</v>
      </c>
      <c r="K7" s="29">
        <v>-0.793</v>
      </c>
      <c r="L7" s="29">
        <v>-0.137450221112144</v>
      </c>
      <c r="M7" s="29">
        <v>0</v>
      </c>
      <c r="N7" s="29">
        <v>-0.6830000000000001</v>
      </c>
      <c r="O7" s="29">
        <v>-0.485</v>
      </c>
      <c r="P7" s="29">
        <v>-0.134340232425762</v>
      </c>
      <c r="Q7" s="29">
        <v>-0.135223410078627</v>
      </c>
      <c r="R7" s="29">
        <v>-0.1065022129</v>
      </c>
      <c r="S7" s="29">
        <v>-0.114176883398712</v>
      </c>
      <c r="T7" s="29">
        <v>-0.143231716183278</v>
      </c>
    </row>
    <row r="8" ht="14.25" customHeight="1">
      <c r="A8" t="s" s="50">
        <v>43</v>
      </c>
      <c r="B8" s="28">
        <v>0</v>
      </c>
      <c r="C8" s="28">
        <v>0</v>
      </c>
      <c r="D8" s="28">
        <v>0</v>
      </c>
      <c r="E8" s="28">
        <v>0</v>
      </c>
      <c r="F8" s="28">
        <v>0</v>
      </c>
      <c r="G8" s="28">
        <v>0</v>
      </c>
      <c r="H8" s="28">
        <v>0</v>
      </c>
      <c r="I8" s="28">
        <v>0</v>
      </c>
      <c r="J8" s="42">
        <v>0</v>
      </c>
      <c r="K8" s="29">
        <v>0</v>
      </c>
      <c r="L8" s="29">
        <v>0</v>
      </c>
      <c r="M8" s="28">
        <v>0</v>
      </c>
      <c r="N8" s="28">
        <v>0</v>
      </c>
      <c r="O8" s="28">
        <v>0</v>
      </c>
      <c r="P8" s="28">
        <v>0</v>
      </c>
      <c r="Q8" s="28">
        <v>0</v>
      </c>
      <c r="R8" s="28">
        <v>0</v>
      </c>
      <c r="S8" s="28">
        <v>0</v>
      </c>
      <c r="T8" s="28">
        <v>0</v>
      </c>
    </row>
    <row r="9" ht="14.25" customHeight="1">
      <c r="A9" s="23"/>
      <c r="B9" s="23"/>
      <c r="C9" s="23"/>
      <c r="D9" s="23"/>
      <c r="E9" s="23"/>
      <c r="F9" s="23"/>
      <c r="G9" s="23"/>
      <c r="H9" s="23"/>
      <c r="I9" s="23"/>
      <c r="J9" s="23"/>
      <c r="K9" s="23"/>
      <c r="L9" s="23"/>
      <c r="M9" s="23"/>
      <c r="N9" s="23"/>
      <c r="O9" s="23"/>
      <c r="P9" s="23"/>
      <c r="Q9" s="23"/>
      <c r="R9" s="23"/>
      <c r="S9" s="23"/>
      <c r="T9" s="23"/>
    </row>
    <row r="10" ht="14.25" customHeight="1">
      <c r="A10" s="23"/>
      <c r="B10" s="52"/>
      <c r="C10" s="23"/>
      <c r="D10" s="23"/>
      <c r="E10" s="23"/>
      <c r="F10" s="23"/>
      <c r="G10" s="23"/>
      <c r="H10" s="23"/>
      <c r="I10" s="23"/>
      <c r="J10" s="23"/>
      <c r="K10" s="23"/>
      <c r="L10" s="23"/>
      <c r="M10" s="23"/>
      <c r="N10" s="23"/>
      <c r="O10" s="23"/>
      <c r="P10" s="23"/>
      <c r="Q10" s="23"/>
      <c r="R10" s="23"/>
      <c r="S10" s="23"/>
      <c r="T10" s="23"/>
    </row>
    <row r="11" ht="14.25" customHeight="1">
      <c r="A11" s="53"/>
      <c r="B11" s="54"/>
      <c r="C11" s="55"/>
      <c r="D11" s="23"/>
      <c r="E11" s="23"/>
      <c r="F11" s="23"/>
      <c r="G11" s="23"/>
      <c r="H11" s="23"/>
      <c r="I11" s="23"/>
      <c r="J11" s="23"/>
      <c r="K11" s="23"/>
      <c r="L11" s="23"/>
      <c r="M11" s="23"/>
      <c r="N11" s="23"/>
      <c r="O11" s="23"/>
      <c r="P11" s="23"/>
      <c r="Q11" s="23"/>
      <c r="R11" s="23"/>
      <c r="S11" s="23"/>
      <c r="T11" s="23"/>
    </row>
  </sheetData>
  <hyperlinks>
    <hyperlink ref="J1" r:id="rId1" location="" tooltip="" display="MSK4.LowerExtremity.PF"/>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T10"/>
  <sheetViews>
    <sheetView workbookViewId="0" showGridLines="0" defaultGridColor="1"/>
  </sheetViews>
  <sheetFormatPr defaultColWidth="12.6667" defaultRowHeight="15" customHeight="1" outlineLevelRow="0" outlineLevelCol="0"/>
  <cols>
    <col min="1" max="1" width="10.6719" style="56" customWidth="1"/>
    <col min="2" max="2" width="18.3516" style="56" customWidth="1"/>
    <col min="3" max="4" width="16.3516" style="56" customWidth="1"/>
    <col min="5" max="5" width="24.5" style="56" customWidth="1"/>
    <col min="6" max="6" width="22.3516" style="56" customWidth="1"/>
    <col min="7" max="7" width="18.3516" style="56" customWidth="1"/>
    <col min="8" max="8" width="17.3516" style="56" customWidth="1"/>
    <col min="9" max="9" width="27.3516" style="56" customWidth="1"/>
    <col min="10" max="10" width="21.3516" style="56" customWidth="1"/>
    <col min="11" max="13" width="14" style="56" customWidth="1"/>
    <col min="14" max="14" width="12.6719" style="56" customWidth="1"/>
    <col min="15" max="15" width="16.3516" style="56" customWidth="1"/>
    <col min="16" max="20" width="12.6719" style="56" customWidth="1"/>
    <col min="21" max="16384" width="12.6719" style="56" customWidth="1"/>
  </cols>
  <sheetData>
    <row r="1" ht="14.25" customHeight="1">
      <c r="A1" t="s" s="44">
        <v>118</v>
      </c>
      <c r="B1" t="s" s="25">
        <v>88</v>
      </c>
      <c r="C1" t="s" s="25">
        <v>89</v>
      </c>
      <c r="D1" t="s" s="25">
        <v>90</v>
      </c>
      <c r="E1" t="s" s="25">
        <v>91</v>
      </c>
      <c r="F1" t="s" s="25">
        <v>92</v>
      </c>
      <c r="G1" t="s" s="25">
        <v>93</v>
      </c>
      <c r="H1" t="s" s="25">
        <v>94</v>
      </c>
      <c r="I1" t="s" s="25">
        <v>95</v>
      </c>
      <c r="J1" t="s" s="27">
        <v>96</v>
      </c>
      <c r="K1" t="s" s="25">
        <v>97</v>
      </c>
      <c r="L1" t="s" s="25">
        <v>98</v>
      </c>
      <c r="M1" t="s" s="25">
        <v>99</v>
      </c>
      <c r="N1" t="s" s="25">
        <v>100</v>
      </c>
      <c r="O1" t="s" s="25">
        <v>101</v>
      </c>
      <c r="P1" t="s" s="25">
        <v>102</v>
      </c>
      <c r="Q1" t="s" s="25">
        <v>74</v>
      </c>
      <c r="R1" t="s" s="25">
        <v>103</v>
      </c>
      <c r="S1" t="s" s="25">
        <v>104</v>
      </c>
      <c r="T1" t="s" s="25">
        <v>105</v>
      </c>
    </row>
    <row r="2" ht="14.25" customHeight="1">
      <c r="A2" t="s" s="44">
        <v>29</v>
      </c>
      <c r="B2" s="28">
        <v>0</v>
      </c>
      <c r="C2" s="29">
        <v>0.432662878179912</v>
      </c>
      <c r="D2" s="28">
        <v>0</v>
      </c>
      <c r="E2" s="28">
        <v>0</v>
      </c>
      <c r="F2" s="57">
        <v>0</v>
      </c>
      <c r="G2" s="28">
        <v>0</v>
      </c>
      <c r="H2" s="28">
        <v>0</v>
      </c>
      <c r="I2" s="28">
        <v>0</v>
      </c>
      <c r="J2" s="51">
        <v>0</v>
      </c>
      <c r="K2" s="28">
        <v>0</v>
      </c>
      <c r="L2" s="28">
        <v>0</v>
      </c>
      <c r="M2" s="29">
        <v>0.910684625505223</v>
      </c>
      <c r="N2" s="29">
        <v>0</v>
      </c>
      <c r="O2" s="58">
        <v>0</v>
      </c>
      <c r="P2" s="29">
        <v>0</v>
      </c>
      <c r="Q2" s="29">
        <v>0</v>
      </c>
      <c r="R2" s="29">
        <v>0</v>
      </c>
      <c r="S2" s="29">
        <v>0</v>
      </c>
      <c r="T2" s="29">
        <v>0</v>
      </c>
    </row>
    <row r="3" ht="14.25" customHeight="1">
      <c r="A3" t="s" s="44">
        <v>22</v>
      </c>
      <c r="B3" s="29">
        <v>0.231392338404853</v>
      </c>
      <c r="C3" s="29">
        <v>0</v>
      </c>
      <c r="D3" s="29">
        <v>-0.281178234565557</v>
      </c>
      <c r="E3" s="30">
        <v>0</v>
      </c>
      <c r="F3" s="31">
        <v>-0.887</v>
      </c>
      <c r="G3" s="34">
        <v>0.221576480634372</v>
      </c>
      <c r="H3" s="29">
        <v>0</v>
      </c>
      <c r="I3" s="29">
        <v>-0.301941438948462</v>
      </c>
      <c r="J3" s="51">
        <v>0</v>
      </c>
      <c r="K3" s="35">
        <v>-0.795</v>
      </c>
      <c r="L3" s="29">
        <v>-0.426309036779491</v>
      </c>
      <c r="M3" s="29">
        <v>0</v>
      </c>
      <c r="N3" s="59">
        <v>-0.768</v>
      </c>
      <c r="O3" s="31">
        <v>-0.788</v>
      </c>
      <c r="P3" s="34">
        <v>0.504829526632205</v>
      </c>
      <c r="Q3" s="29">
        <v>-0.110521214936578</v>
      </c>
      <c r="R3" s="29">
        <v>0.484034741323009</v>
      </c>
      <c r="S3" s="29">
        <v>-0.0583435448691999</v>
      </c>
      <c r="T3" s="29">
        <v>-0.336201873186203</v>
      </c>
    </row>
    <row r="4" ht="14.25" customHeight="1">
      <c r="A4" t="s" s="25">
        <v>23</v>
      </c>
      <c r="B4" s="29">
        <v>0</v>
      </c>
      <c r="C4" s="29">
        <v>0</v>
      </c>
      <c r="D4" s="29">
        <v>0</v>
      </c>
      <c r="E4" s="29">
        <v>0</v>
      </c>
      <c r="F4" s="60">
        <v>0</v>
      </c>
      <c r="G4" s="29">
        <v>0</v>
      </c>
      <c r="H4" s="29">
        <v>0</v>
      </c>
      <c r="I4" s="29">
        <v>0</v>
      </c>
      <c r="J4" s="51">
        <v>0</v>
      </c>
      <c r="K4" s="29">
        <v>0</v>
      </c>
      <c r="L4" s="29">
        <v>0</v>
      </c>
      <c r="M4" s="29">
        <v>0</v>
      </c>
      <c r="N4" s="29">
        <v>0</v>
      </c>
      <c r="O4" s="60">
        <v>0</v>
      </c>
      <c r="P4" s="29">
        <v>0</v>
      </c>
      <c r="Q4" s="29">
        <v>0</v>
      </c>
      <c r="R4" s="29">
        <v>0</v>
      </c>
      <c r="S4" s="29">
        <v>0</v>
      </c>
      <c r="T4" s="29">
        <v>0</v>
      </c>
    </row>
    <row r="5" ht="14.25" customHeight="1">
      <c r="A5" s="23"/>
      <c r="B5" s="23"/>
      <c r="C5" s="23"/>
      <c r="D5" s="23"/>
      <c r="E5" s="23"/>
      <c r="F5" s="23"/>
      <c r="G5" s="23"/>
      <c r="H5" s="23"/>
      <c r="I5" s="23"/>
      <c r="J5" s="23"/>
      <c r="K5" s="23"/>
      <c r="L5" s="23"/>
      <c r="M5" s="23"/>
      <c r="N5" s="23"/>
      <c r="O5" s="23"/>
      <c r="P5" s="23"/>
      <c r="Q5" s="23"/>
      <c r="R5" s="23"/>
      <c r="S5" s="23"/>
      <c r="T5" s="23"/>
    </row>
    <row r="6" ht="14.25" customHeight="1">
      <c r="A6" s="23"/>
      <c r="B6" s="23"/>
      <c r="C6" s="23"/>
      <c r="D6" s="23"/>
      <c r="E6" s="23"/>
      <c r="F6" s="23"/>
      <c r="G6" s="23"/>
      <c r="H6" s="23"/>
      <c r="I6" s="23"/>
      <c r="J6" s="23"/>
      <c r="K6" s="23"/>
      <c r="L6" s="23"/>
      <c r="M6" s="23"/>
      <c r="N6" s="23"/>
      <c r="O6" s="23"/>
      <c r="P6" s="23"/>
      <c r="Q6" s="23"/>
      <c r="R6" s="23"/>
      <c r="S6" s="23"/>
      <c r="T6" s="23"/>
    </row>
    <row r="7" ht="14.25" customHeight="1">
      <c r="A7" s="23"/>
      <c r="B7" s="23"/>
      <c r="C7" s="23"/>
      <c r="D7" s="23"/>
      <c r="E7" s="23"/>
      <c r="F7" s="23"/>
      <c r="G7" s="23"/>
      <c r="H7" s="23"/>
      <c r="I7" s="23"/>
      <c r="J7" s="23"/>
      <c r="K7" s="23"/>
      <c r="L7" s="23"/>
      <c r="M7" s="23"/>
      <c r="N7" s="23"/>
      <c r="O7" s="23"/>
      <c r="P7" s="23"/>
      <c r="Q7" s="23"/>
      <c r="R7" s="23"/>
      <c r="S7" s="23"/>
      <c r="T7" s="23"/>
    </row>
    <row r="8" ht="14.25" customHeight="1">
      <c r="A8" s="23"/>
      <c r="B8" s="23"/>
      <c r="C8" s="23"/>
      <c r="D8" s="23"/>
      <c r="E8" s="23"/>
      <c r="F8" s="23"/>
      <c r="G8" s="23"/>
      <c r="H8" s="23"/>
      <c r="I8" s="23"/>
      <c r="J8" s="23"/>
      <c r="K8" s="23"/>
      <c r="L8" s="23"/>
      <c r="M8" s="23"/>
      <c r="N8" s="23"/>
      <c r="O8" s="23"/>
      <c r="P8" s="23"/>
      <c r="Q8" s="23"/>
      <c r="R8" s="23"/>
      <c r="S8" s="23"/>
      <c r="T8" s="23"/>
    </row>
    <row r="9" ht="14.25" customHeight="1">
      <c r="A9" s="23"/>
      <c r="B9" s="23"/>
      <c r="C9" s="23"/>
      <c r="D9" s="23"/>
      <c r="E9" s="23"/>
      <c r="F9" s="23"/>
      <c r="G9" s="23"/>
      <c r="H9" s="23"/>
      <c r="I9" s="23"/>
      <c r="J9" s="23"/>
      <c r="K9" s="23"/>
      <c r="L9" s="23"/>
      <c r="M9" s="23"/>
      <c r="N9" s="23"/>
      <c r="O9" s="23"/>
      <c r="P9" s="23"/>
      <c r="Q9" s="23"/>
      <c r="R9" s="23"/>
      <c r="S9" s="23"/>
      <c r="T9" s="23"/>
    </row>
    <row r="10" ht="14.25" customHeight="1">
      <c r="A10" s="23"/>
      <c r="B10" s="23"/>
      <c r="C10" s="23"/>
      <c r="D10" s="23"/>
      <c r="E10" s="23"/>
      <c r="F10" s="23"/>
      <c r="G10" s="23"/>
      <c r="H10" s="23"/>
      <c r="I10" s="23"/>
      <c r="J10" s="23"/>
      <c r="K10" s="23"/>
      <c r="L10" s="23"/>
      <c r="M10" s="23"/>
      <c r="N10" s="23"/>
      <c r="O10" s="23"/>
      <c r="P10" s="23"/>
      <c r="Q10" s="23"/>
      <c r="R10" s="23"/>
      <c r="S10" s="23"/>
      <c r="T10" s="23"/>
    </row>
  </sheetData>
  <hyperlinks>
    <hyperlink ref="J1" r:id="rId1" location="" tooltip="" display="MSK4.LowerExtremity.PF"/>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