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uroh\Desktop\"/>
    </mc:Choice>
  </mc:AlternateContent>
  <xr:revisionPtr revIDLastSave="0" documentId="13_ncr:1_{D075D2C5-520C-4F90-83F1-983ED0B4C1B4}" xr6:coauthVersionLast="47" xr6:coauthVersionMax="47" xr10:uidLastSave="{00000000-0000-0000-0000-000000000000}"/>
  <bookViews>
    <workbookView xWindow="28680" yWindow="-120" windowWidth="29040" windowHeight="16440" firstSheet="1" activeTab="5" xr2:uid="{00000000-000D-0000-FFFF-FFFF00000000}"/>
  </bookViews>
  <sheets>
    <sheet name="Crowdfunding" sheetId="1" r:id="rId1"/>
    <sheet name="count campaigns that were s" sheetId="2" r:id="rId2"/>
    <sheet name="per sub-category pivot table" sheetId="3" r:id="rId3"/>
    <sheet name="Pivot table with line chart" sheetId="7" r:id="rId4"/>
    <sheet name="CrowdFunding Goal Analysis" sheetId="8" r:id="rId5"/>
    <sheet name="Statistical Analysis " sheetId="9" r:id="rId6"/>
  </sheets>
  <definedNames>
    <definedName name="_xlnm._FilterDatabase" localSheetId="0" hidden="1">Crowdfunding!$A$1:$R$1001</definedName>
    <definedName name="_xlcn.WorksheetConnection_CrowdfundingA1T10011" hidden="1">Crowdfunding!$A$1:$T$1001</definedName>
    <definedName name="goal">Crowdfunding!$D:$D</definedName>
    <definedName name="Outcome">Crowdfunding!$G:$G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9" l="1"/>
  <c r="E16" i="9"/>
  <c r="E15" i="9"/>
  <c r="E14" i="9"/>
  <c r="E13" i="9"/>
  <c r="B13" i="9"/>
  <c r="B17" i="9"/>
  <c r="B16" i="9"/>
  <c r="B15" i="9"/>
  <c r="B14" i="9"/>
  <c r="H3" i="8"/>
  <c r="H4" i="8"/>
  <c r="H5" i="8"/>
  <c r="H6" i="8"/>
  <c r="H7" i="8"/>
  <c r="H8" i="8"/>
  <c r="H9" i="8"/>
  <c r="H10" i="8"/>
  <c r="H11" i="8"/>
  <c r="H12" i="8"/>
  <c r="H13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D13" i="8"/>
  <c r="C13" i="8"/>
  <c r="B13" i="8"/>
  <c r="D12" i="8"/>
  <c r="C12" i="8"/>
  <c r="B12" i="8"/>
  <c r="D11" i="8"/>
  <c r="C11" i="8"/>
  <c r="B11" i="8"/>
  <c r="E10" i="8"/>
  <c r="D10" i="8"/>
  <c r="C10" i="8"/>
  <c r="B10" i="8"/>
  <c r="D9" i="8"/>
  <c r="C9" i="8"/>
  <c r="B9" i="8"/>
  <c r="D8" i="8"/>
  <c r="C8" i="8"/>
  <c r="B8" i="8"/>
  <c r="D7" i="8"/>
  <c r="C7" i="8"/>
  <c r="B7" i="8"/>
  <c r="C6" i="8"/>
  <c r="D6" i="8"/>
  <c r="B6" i="8"/>
  <c r="D5" i="8"/>
  <c r="C5" i="8"/>
  <c r="B5" i="8"/>
  <c r="D4" i="8"/>
  <c r="C4" i="8"/>
  <c r="B4" i="8"/>
  <c r="D3" i="8"/>
  <c r="C3" i="8"/>
  <c r="B3" i="8"/>
  <c r="E2" i="8"/>
  <c r="D2" i="8"/>
  <c r="C2" i="8"/>
  <c r="B2" i="8"/>
  <c r="E13" i="8" l="1"/>
  <c r="E12" i="8"/>
  <c r="E11" i="8"/>
  <c r="E9" i="8"/>
  <c r="E8" i="8"/>
  <c r="E7" i="8"/>
  <c r="E6" i="8"/>
  <c r="E5" i="8"/>
  <c r="E4" i="8"/>
  <c r="E3" i="8"/>
  <c r="N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S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G6" i="2"/>
  <c r="G5" i="2"/>
  <c r="E17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H5" i="2"/>
  <c r="F2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229327-7585-4200-A718-AB4531DB5C6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9F57C07-4717-4166-B835-A29B065B8FA6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<sst xmlns="http://schemas.openxmlformats.org/spreadsheetml/2006/main" count="6158" uniqueCount="2119">
  <si>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</si>
  <si>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</si>
  <si>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</si>
  <si>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</si>
  <si>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</si>
  <si>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</si>
  <si>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</si>
  <si>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</si>
  <si>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</si>
  <si>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</si>
  <si>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</si>
  <si>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</si>
  <si>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</si>
  <si>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</si>
  <si>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</si>
  <si>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</si>
  <si>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</si>
  <si>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</si>
  <si>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</si>
  <si>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</si>
  <si>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</si>
  <si>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</si>
  <si>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</si>
  <si>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</si>
  <si>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</si>
  <si>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</si>
  <si>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</si>
  <si>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</si>
  <si>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</si>
  <si>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</si>
  <si>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</si>
  <si>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</si>
  <si>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</si>
  <si>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</si>
  <si>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</si>
  <si>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</si>
  <si>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</si>
  <si>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</si>
  <si>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</si>
  <si>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</si>
  <si>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</si>
  <si>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</si>
  <si>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</si>
  <si>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</si>
  <si>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</si>
  <si>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</si>
  <si>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</si>
  <si>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</si>
  <si>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</si>
  <si>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</si>
  <si>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</si>
  <si>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</si>
  <si>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</si>
  <si>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</si>
  <si>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</si>
  <si>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</si>
  <si>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</si>
  <si>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</si>
  <si>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</si>
  <si>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</si>
  <si>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</si>
  <si>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</si>
  <si>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</si>
  <si>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</si>
  <si>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</si>
  <si>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</si>
  <si>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</si>
  <si>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</si>
  <si>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</si>
  <si>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</si>
  <si>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</si>
  <si>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</si>
  <si>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</si>
  <si>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</si>
  <si>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</si>
  <si>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</si>
  <si>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</si>
  <si>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</si>
  <si>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</si>
  <si>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</si>
  <si>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</si>
  <si>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</si>
  <si>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</si>
  <si>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</si>
  <si>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</si>
  <si>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</si>
  <si>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</si>
  <si>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</si>
  <si>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</si>
  <si>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</si>
  <si>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</si>
  <si>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</si>
  <si>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</si>
  <si>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</si>
  <si>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</si>
  <si>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</si>
  <si>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</si>
  <si>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</si>
  <si>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</si>
  <si>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</si>
  <si>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</si>
  <si>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</si>
  <si>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</si>
  <si>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</si>
  <si>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</si>
  <si>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</si>
  <si>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</si>
  <si>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</si>
  <si>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</si>
  <si>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</si>
  <si>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</si>
  <si>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</si>
  <si>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</si>
  <si>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</si>
  <si>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</si>
  <si>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</si>
  <si>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</si>
  <si>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</si>
  <si>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</si>
  <si>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</si>
  <si>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</si>
  <si>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</si>
  <si>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</si>
  <si>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</si>
  <si>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</si>
  <si>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</si>
  <si>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</si>
  <si>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</si>
  <si>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</si>
  <si>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</si>
  <si>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</si>
  <si>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</si>
  <si>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</si>
  <si>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</si>
  <si>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</si>
  <si>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</si>
  <si>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</si>
  <si>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</si>
  <si>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</si>
  <si>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</si>
  <si>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</si>
  <si>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</si>
  <si>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</si>
  <si>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</si>
  <si>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</si>
  <si>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</si>
  <si>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</si>
  <si>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</si>
  <si>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</si>
  <si>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</si>
  <si>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</si>
  <si>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</si>
  <si>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</si>
  <si>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</si>
  <si>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</si>
  <si>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</si>
  <si>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</si>
  <si>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</si>
  <si>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</si>
  <si>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</si>
  <si>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</si>
  <si>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</si>
  <si>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</si>
  <si>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</si>
  <si>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</si>
  <si>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</si>
  <si>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</si>
  <si>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</si>
  <si>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</si>
  <si>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</si>
  <si>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</si>
  <si>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</si>
  <si>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</si>
  <si>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</si>
  <si>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</si>
  <si>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</si>
  <si>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</si>
  <si>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</si>
  <si>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</si>
  <si>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</si>
  <si>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</si>
  <si>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</si>
  <si>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</si>
  <si>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</si>
  <si>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</si>
  <si>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</si>
  <si>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</si>
  <si>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</si>
  <si>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</si>
  <si>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</si>
  <si>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</si>
  <si>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</si>
  <si>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</si>
  <si>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</si>
  <si>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</si>
  <si>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</si>
  <si>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</si>
  <si>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</si>
  <si>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</si>
  <si>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</si>
  <si>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</si>
  <si>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</si>
  <si>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</si>
  <si>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</si>
  <si>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</si>
  <si>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</si>
  <si>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</si>
  <si>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</si>
  <si>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</si>
  <si>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</si>
  <si>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</si>
  <si>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</si>
  <si>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</si>
  <si>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</si>
  <si>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</si>
  <si>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</si>
  <si>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</si>
  <si>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</si>
  <si>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</si>
  <si>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</si>
  <si>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</si>
  <si>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</si>
  <si>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</si>
  <si>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</si>
  <si>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</si>
  <si>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</si>
  <si>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</si>
  <si>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</si>
  <si>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</si>
  <si>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</si>
  <si>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</si>
  <si>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</si>
  <si>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</si>
  <si>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</si>
  <si>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</si>
  <si>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</si>
  <si>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</si>
  <si>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</si>
  <si>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</si>
  <si>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</si>
  <si>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</si>
  <si>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</si>
  <si>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</si>
  <si>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</si>
  <si>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</si>
  <si>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</si>
  <si>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</si>
  <si>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</si>
  <si>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</si>
  <si>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</si>
  <si>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</si>
  <si>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</si>
  <si>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</si>
  <si>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</si>
  <si>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</si>
  <si>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</si>
  <si>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</si>
  <si>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</si>
  <si>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</si>
  <si>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</si>
  <si>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</si>
  <si>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</si>
  <si>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</si>
  <si>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</si>
  <si>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</si>
  <si>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</si>
  <si>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</si>
  <si>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</si>
  <si>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</si>
  <si>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</si>
  <si>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</si>
  <si>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</si>
  <si>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</si>
  <si>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</si>
  <si>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</si>
  <si>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</si>
  <si>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</si>
  <si>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</si>
  <si>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</si>
  <si>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</si>
  <si>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</si>
  <si>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</si>
  <si>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</si>
  <si>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</si>
  <si>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</si>
  <si>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</si>
  <si>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</si>
  <si>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</si>
  <si>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</si>
  <si>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</si>
  <si>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</si>
  <si>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</si>
  <si>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</si>
  <si>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</si>
  <si>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</si>
  <si>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</si>
  <si>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</si>
  <si>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</si>
  <si>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</si>
  <si>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</si>
  <si>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</si>
  <si>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</si>
  <si>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</si>
  <si>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</si>
  <si>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</si>
  <si>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</si>
  <si>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</si>
  <si>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</si>
  <si>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</si>
  <si>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</si>
  <si>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</si>
  <si>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</si>
  <si>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</si>
  <si>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</si>
  <si>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</si>
  <si>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</si>
  <si>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</si>
  <si>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</si>
  <si>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</si>
  <si>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</si>
  <si>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</si>
  <si>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</si>
  <si>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</si>
  <si>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</si>
  <si>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</si>
  <si>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</si>
  <si>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</si>
  <si>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</si>
  <si>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</si>
  <si>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</si>
  <si>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</si>
  <si>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</si>
  <si>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</si>
  <si>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</si>
  <si>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</si>
  <si>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</si>
  <si>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</si>
  <si>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</si>
  <si>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</si>
  <si>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</si>
  <si>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</si>
  <si>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</si>
  <si>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</si>
  <si>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</si>
  <si>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</si>
  <si>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</si>
  <si>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</si>
  <si>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</si>
  <si>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</si>
  <si>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</si>
  <si>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</si>
  <si>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</si>
  <si>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</si>
  <si>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</si>
  <si>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</si>
  <si>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</si>
  <si>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</si>
  <si>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</si>
  <si>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</si>
  <si>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</si>
  <si>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</si>
  <si>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</si>
  <si>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</si>
  <si>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</si>
  <si>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</si>
  <si>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</si>
  <si>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</si>
  <si>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</si>
  <si>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</si>
  <si>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</si>
  <si>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</si>
  <si>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</si>
  <si>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</si>
  <si>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</si>
  <si>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</si>
  <si>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</si>
  <si>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</si>
  <si>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</si>
  <si>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</si>
  <si>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</si>
  <si>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</si>
  <si>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</si>
  <si>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</si>
  <si>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</si>
  <si>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</si>
  <si>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</si>
  <si>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</si>
  <si>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</si>
  <si>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</si>
  <si>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</si>
  <si>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</si>
  <si>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</si>
  <si>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</si>
  <si>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</si>
  <si>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</si>
  <si>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</si>
  <si>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</si>
  <si>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</si>
  <si>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</si>
  <si>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</si>
  <si>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</si>
  <si>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</si>
  <si>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</si>
  <si>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</si>
  <si>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</si>
  <si>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</si>
  <si>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</si>
  <si>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</si>
  <si>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</si>
  <si>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</si>
  <si>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</si>
  <si>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</si>
  <si>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</si>
  <si>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</si>
  <si>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</si>
  <si>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</si>
  <si>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</si>
  <si>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</si>
  <si>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</si>
  <si>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</si>
  <si>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</si>
  <si>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</si>
  <si>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</si>
  <si>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</si>
  <si>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</si>
  <si>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</si>
  <si>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</si>
  <si>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</si>
  <si>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</si>
  <si>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</si>
  <si>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</si>
  <si>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</si>
  <si>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</si>
  <si>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</si>
  <si>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</si>
  <si>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</si>
  <si>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</si>
  <si>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</si>
  <si>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</si>
  <si>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</si>
  <si>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</si>
  <si>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</si>
  <si>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</si>
  <si>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</si>
  <si>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</si>
  <si>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</si>
  <si>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</si>
  <si>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</si>
  <si>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</si>
  <si>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</si>
  <si>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</si>
  <si>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</si>
  <si>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</si>
  <si>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</si>
  <si>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</si>
  <si>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</si>
  <si>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</si>
  <si>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</si>
  <si>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</si>
  <si>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</si>
  <si>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</si>
  <si>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</si>
  <si>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</si>
  <si>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</si>
  <si>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</si>
  <si>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</si>
  <si>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</si>
  <si>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</si>
  <si>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</si>
  <si>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</si>
  <si>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</si>
  <si>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</si>
  <si>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</si>
  <si>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</si>
  <si>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</si>
  <si>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</si>
  <si>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</si>
  <si>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</si>
  <si>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</si>
  <si>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</si>
  <si>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</si>
  <si>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</si>
  <si>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</si>
  <si>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</si>
  <si>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</si>
  <si>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</si>
  <si>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</si>
  <si>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</si>
  <si>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</si>
  <si>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</si>
  <si>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</si>
  <si>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</si>
  <si>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</si>
  <si>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</si>
  <si>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</si>
  <si>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</si>
  <si>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</si>
  <si>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</si>
  <si>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</si>
  <si>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</si>
  <si>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</si>
  <si>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</si>
  <si>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</si>
  <si>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</si>
  <si>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</si>
  <si>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</si>
  <si>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</si>
  <si>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</si>
  <si>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</si>
  <si>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</si>
  <si>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</si>
  <si>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</si>
  <si>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</si>
  <si>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</si>
  <si>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</si>
  <si>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</si>
  <si>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</si>
  <si>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</si>
  <si>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</si>
  <si>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</si>
  <si>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</si>
  <si>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</si>
  <si>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</si>
  <si>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</si>
  <si>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</si>
  <si>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</si>
  <si>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</si>
  <si>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</si>
  <si>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</si>
  <si>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</si>
  <si>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</si>
  <si>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</si>
  <si>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</si>
  <si>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</si>
  <si>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</si>
  <si>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</si>
  <si>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</si>
  <si>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</si>
  <si>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</si>
  <si>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</si>
  <si>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</si>
  <si>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</si>
  <si>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</si>
  <si>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</si>
  <si>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</si>
  <si>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</si>
  <si>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</si>
  <si>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</si>
  <si>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</si>
  <si>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</si>
  <si>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</si>
  <si>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</si>
  <si>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</si>
  <si>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</si>
  <si>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</si>
  <si>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</si>
  <si>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</si>
  <si>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</si>
  <si>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</si>
  <si>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</si>
  <si>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</si>
  <si>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</si>
  <si>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</si>
  <si>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</si>
  <si>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</si>
  <si>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</si>
  <si>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</si>
  <si>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</si>
  <si>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</si>
  <si>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</si>
  <si>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</si>
  <si>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</si>
  <si>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</si>
  <si>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</si>
  <si>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</si>
  <si>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</si>
  <si>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</si>
  <si>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</si>
  <si>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</si>
  <si>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</si>
  <si>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</si>
  <si>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</si>
  <si>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</si>
  <si>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</si>
  <si>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</si>
  <si>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</si>
  <si>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</si>
  <si>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</si>
  <si>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</si>
  <si>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</si>
  <si>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</si>
  <si>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</si>
  <si>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</si>
  <si>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</si>
  <si>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</si>
  <si>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</si>
  <si>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</si>
  <si>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</si>
  <si>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</si>
  <si>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</si>
  <si>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</si>
  <si>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</si>
  <si>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</si>
  <si>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</si>
  <si>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</si>
  <si>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</si>
  <si>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</si>
  <si>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</si>
  <si>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</si>
  <si>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</si>
  <si>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</si>
  <si>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</si>
  <si>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</si>
  <si>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</si>
  <si>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</si>
  <si>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</si>
  <si>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</si>
  <si>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</si>
  <si>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</si>
  <si>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</si>
  <si>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</si>
  <si>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</si>
  <si>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</si>
  <si>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</si>
  <si>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</si>
  <si>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</si>
  <si>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</si>
  <si>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</si>
  <si>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</si>
  <si>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</si>
  <si>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</si>
  <si>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</si>
  <si>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</si>
  <si>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</si>
  <si>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</si>
  <si>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</si>
  <si>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</si>
  <si>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</si>
  <si>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</si>
  <si>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</si>
  <si>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</si>
  <si>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</si>
  <si>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</si>
  <si>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</si>
  <si>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</si>
  <si>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</si>
  <si>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</si>
  <si>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</si>
  <si>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</si>
  <si>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</si>
  <si>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</si>
  <si>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</si>
  <si>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</si>
  <si>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</si>
  <si>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</si>
  <si>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</si>
  <si>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</si>
  <si>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</si>
  <si>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</si>
  <si>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</si>
  <si>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</si>
  <si>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</si>
  <si>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</si>
  <si>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</si>
  <si>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</si>
  <si>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</si>
  <si>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</si>
  <si>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</si>
  <si>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</si>
  <si>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</si>
  <si>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</si>
  <si>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</si>
  <si>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</si>
  <si>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</si>
  <si>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</si>
  <si>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</si>
  <si>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</si>
  <si>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</si>
  <si>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</si>
  <si>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</si>
  <si>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</si>
  <si>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</si>
  <si>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</si>
  <si>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</si>
  <si>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</si>
  <si>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</si>
  <si>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</si>
  <si>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</si>
  <si>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</si>
  <si>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</si>
  <si>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</si>
  <si>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</si>
  <si>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</si>
  <si>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</si>
  <si>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</si>
  <si>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</si>
  <si>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</si>
  <si>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</si>
  <si>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</si>
  <si>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</si>
  <si>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</si>
  <si>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</si>
  <si>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</si>
  <si>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</si>
  <si>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</si>
  <si>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</si>
  <si>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</si>
  <si>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</si>
  <si>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</si>
  <si>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</si>
  <si>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</si>
  <si>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</si>
  <si>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</si>
  <si>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</si>
  <si>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</si>
  <si>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</si>
  <si>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</si>
  <si>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</si>
  <si>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</si>
  <si>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</si>
  <si>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</si>
  <si>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</si>
  <si>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</si>
  <si>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</si>
  <si>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</si>
  <si>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</si>
  <si>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</si>
  <si>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</si>
  <si>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</si>
  <si>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</si>
  <si>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</si>
  <si>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</si>
  <si>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</si>
  <si>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</si>
  <si>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</si>
  <si>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</si>
  <si>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</si>
  <si>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</si>
  <si>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</si>
  <si>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</si>
  <si>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</si>
  <si>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</si>
  <si>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</si>
  <si>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</si>
  <si>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</si>
  <si>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</si>
  <si>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</si>
  <si>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</si>
  <si>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</si>
  <si>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</si>
  <si>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</si>
  <si>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</si>
  <si>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</si>
  <si>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</si>
  <si>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</si>
  <si>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</si>
  <si>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</si>
  <si>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</si>
  <si>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</si>
  <si>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</si>
  <si>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</si>
  <si>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</si>
  <si>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</si>
  <si>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</si>
  <si>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</si>
  <si>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</si>
  <si>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</si>
  <si>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</si>
  <si>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</si>
  <si>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</si>
  <si>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</si>
  <si>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</si>
  <si>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</si>
  <si>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</si>
  <si>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</si>
  <si>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</si>
  <si>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</si>
  <si>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</si>
  <si>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</si>
  <si>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</si>
  <si>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</si>
  <si>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</si>
  <si>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</si>
  <si>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</si>
  <si>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</si>
  <si>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</si>
  <si>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</si>
  <si>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</si>
  <si>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</si>
  <si>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</si>
  <si>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</si>
  <si>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</si>
  <si>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</si>
  <si>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</si>
  <si>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</si>
  <si>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</si>
  <si>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</si>
  <si>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</si>
  <si>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</si>
  <si>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</si>
  <si>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</si>
  <si>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</si>
  <si>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</si>
  <si>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</si>
  <si>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</si>
  <si>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</si>
  <si>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</si>
  <si>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</si>
  <si>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</si>
  <si>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</si>
  <si>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</si>
  <si>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</si>
  <si>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</si>
  <si>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</si>
  <si>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</si>
  <si>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</si>
  <si>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</si>
  <si>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</si>
  <si>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</si>
  <si>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</si>
  <si>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</si>
  <si>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</si>
  <si>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</si>
  <si>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</si>
  <si>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</si>
  <si>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</si>
  <si>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</si>
  <si>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</si>
  <si>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</si>
  <si>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</si>
  <si>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</si>
  <si>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</si>
  <si>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</si>
  <si>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</si>
  <si>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</si>
  <si>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</si>
  <si>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</si>
  <si>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</si>
  <si>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</si>
  <si>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</si>
  <si>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</si>
  <si>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</si>
  <si>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</si>
  <si>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</si>
  <si>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</si>
  <si>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</si>
  <si>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</si>
  <si>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</si>
  <si>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</si>
  <si>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</si>
  <si>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</si>
  <si>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</si>
  <si>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</si>
  <si>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</si>
  <si>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</si>
  <si>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</si>
  <si>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</si>
  <si>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</si>
  <si>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</si>
  <si>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</si>
  <si>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</si>
  <si>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</si>
  <si>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</si>
  <si>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</si>
  <si>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</si>
  <si>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</si>
  <si>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</si>
  <si>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</si>
  <si>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</si>
  <si>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</si>
  <si>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</si>
  <si>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</si>
  <si>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</si>
  <si>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</si>
  <si>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</si>
  <si>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</si>
  <si>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</si>
  <si>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</si>
  <si>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</si>
  <si>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</si>
  <si>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</si>
  <si>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</si>
  <si>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</si>
  <si>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</si>
  <si>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</si>
  <si>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</si>
  <si>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</si>
  <si>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</si>
  <si>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</si>
  <si>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</si>
  <si>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</si>
  <si>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</si>
  <si>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</si>
  <si>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</si>
  <si>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</si>
  <si>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</si>
  <si>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</si>
  <si>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</si>
  <si>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</si>
  <si>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</si>
  <si>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</si>
  <si>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</si>
  <si>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</si>
  <si>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</si>
  <si>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</si>
  <si>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</si>
  <si>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</si>
  <si>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</si>
  <si>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</si>
  <si>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</si>
  <si>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</si>
  <si>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</si>
  <si>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</si>
  <si>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</si>
  <si>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</si>
  <si>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</si>
  <si>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</si>
  <si>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</si>
  <si>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</si>
  <si>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</si>
  <si>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</si>
  <si>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</si>
  <si>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</si>
  <si>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</si>
  <si>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</si>
  <si>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</si>
  <si>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</si>
  <si>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</si>
  <si>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</si>
  <si>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</si>
  <si>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</si>
  <si>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</si>
  <si>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</si>
  <si>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</si>
  <si>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</si>
  <si>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</si>
  <si>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</si>
  <si>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</si>
  <si>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</si>
  <si>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</si>
  <si>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</si>
  <si>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</si>
  <si>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</si>
  <si>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</si>
  <si>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</si>
  <si>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</si>
  <si>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</si>
  <si>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</si>
  <si>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</si>
  <si>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</si>
  <si>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</si>
  <si>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</si>
  <si>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</si>
  <si>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</si>
  <si>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</si>
  <si>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</si>
  <si>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</si>
  <si>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</si>
  <si>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</si>
  <si>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</si>
  <si>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</si>
  <si>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</si>
  <si>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</si>
  <si>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</si>
  <si>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</si>
  <si>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</si>
  <si>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</si>
  <si>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</si>
  <si>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</si>
  <si>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</si>
  <si>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</si>
  <si>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</si>
  <si>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</si>
  <si>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</si>
  <si>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</si>
  <si>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</si>
  <si>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</si>
  <si>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</si>
  <si>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</si>
  <si>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</si>
  <si>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</si>
  <si>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</si>
  <si>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</si>
  <si>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</si>
  <si>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</si>
  <si>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</si>
  <si>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</si>
  <si>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</si>
  <si>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</si>
  <si>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</si>
  <si>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</si>
  <si>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</si>
  <si>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</si>
  <si>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</si>
  <si>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</si>
  <si>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</si>
  <si>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</si>
  <si>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</si>
  <si>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</si>
  <si>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</si>
  <si>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</si>
  <si>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</si>
  <si>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</si>
  <si>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</si>
  <si>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</si>
  <si>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</si>
  <si>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</si>
  <si>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</si>
  <si>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</si>
  <si>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</si>
  <si>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</si>
  <si>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</si>
  <si>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</si>
  <si>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</si>
  <si>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</si>
  <si>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</si>
  <si>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</si>
  <si>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</si>
  <si>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</si>
  <si>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</si>
  <si>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</si>
  <si>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</si>
  <si>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</si>
  <si>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</si>
  <si>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</si>
  <si>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</si>
  <si>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</si>
  <si>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</si>
  <si>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</si>
  <si>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</si>
  <si>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</si>
  <si>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</si>
  <si>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</si>
  <si>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</si>
  <si>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</si>
  <si>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</si>
  <si>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</si>
  <si>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</si>
  <si>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</si>
  <si>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</si>
  <si>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</si>
  <si>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</si>
  <si>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</si>
  <si>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</si>
  <si>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</si>
  <si>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</si>
  <si>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</si>
  <si>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</si>
  <si>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</si>
  <si>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</si>
  <si>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</si>
  <si>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</si>
  <si>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</si>
  <si>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</si>
  <si>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</si>
  <si>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</si>
  <si>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</si>
  <si>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</si>
  <si>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</si>
  <si>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</si>
  <si>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</si>
  <si>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</si>
  <si>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</si>
  <si>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</si>
  <si>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</si>
  <si>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</si>
  <si>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</si>
  <si>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</si>
  <si>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</si>
  <si>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</si>
  <si>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</si>
  <si>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</si>
  <si>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</si>
  <si>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</si>
  <si>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</si>
  <si>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</si>
  <si>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</si>
  <si>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</si>
  <si>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</si>
  <si>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</si>
  <si>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</si>
  <si>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</si>
  <si>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</si>
  <si>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</si>
  <si>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</si>
  <si>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</si>
  <si>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</si>
  <si>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</si>
  <si>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</si>
  <si>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</si>
  <si>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</si>
  <si>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</si>
  <si>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</si>
  <si>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</si>
  <si>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</si>
  <si>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</si>
  <si>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</si>
  <si>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</si>
  <si>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</si>
  <si>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</si>
  <si>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</si>
  <si>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</si>
  <si>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</si>
  <si>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</si>
  <si>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</si>
  <si>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</si>
  <si>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</si>
  <si>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</si>
  <si>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</si>
  <si>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</si>
  <si>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</si>
  <si>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</si>
  <si>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</si>
  <si>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</si>
  <si>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</si>
  <si>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</si>
  <si>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</si>
  <si>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</si>
  <si>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</si>
  <si>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</si>
  <si>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</si>
  <si>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</si>
  <si>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</si>
  <si>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</si>
  <si>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</si>
  <si>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</si>
  <si>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</si>
  <si>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</si>
  <si>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</si>
  <si>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</si>
  <si>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</si>
  <si>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</si>
  <si>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</si>
  <si>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</si>
  <si>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</si>
  <si>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</si>
  <si>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</si>
  <si>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</si>
  <si>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</si>
  <si>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</si>
  <si>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</si>
  <si>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</si>
  <si>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</si>
  <si>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</si>
  <si>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</si>
  <si>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</si>
  <si>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</si>
  <si>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</si>
  <si>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</si>
  <si>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</si>
  <si>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</si>
  <si>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</si>
  <si>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</si>
  <si>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</si>
  <si>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</si>
  <si>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</si>
  <si>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</si>
  <si>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</si>
  <si>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</si>
  <si>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</si>
  <si>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</si>
  <si>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</si>
  <si>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</si>
  <si>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</si>
  <si>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</si>
  <si>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</si>
  <si>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</si>
  <si>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</si>
  <si>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</si>
  <si>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</si>
  <si>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</si>
  <si>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</si>
  <si>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</si>
  <si>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</si>
  <si>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</si>
  <si>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</si>
  <si>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</si>
  <si>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</si>
  <si>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</si>
  <si>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</si>
  <si>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</si>
  <si>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</si>
  <si>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</si>
  <si>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</si>
  <si>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</si>
  <si>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</si>
  <si>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</si>
  <si>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</si>
  <si>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</si>
  <si>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</si>
  <si>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</si>
  <si>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</si>
  <si>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</si>
  <si>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</si>
  <si>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</si>
  <si>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</si>
  <si>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</si>
  <si>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</si>
  <si>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</si>
  <si>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</si>
  <si>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</si>
  <si>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</si>
  <si>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</si>
  <si>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</si>
  <si>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</si>
  <si>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</si>
  <si>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</si>
  <si>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</si>
  <si>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</si>
  <si>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</si>
  <si>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</si>
  <si>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</si>
  <si>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</si>
  <si>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</si>
  <si>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</si>
  <si>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</si>
  <si>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</si>
  <si>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</si>
  <si>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</si>
  <si>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</si>
  <si>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</si>
  <si>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</si>
  <si>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</si>
  <si>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</si>
  <si>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</si>
  <si>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</si>
  <si>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</si>
  <si>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</si>
  <si>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</si>
  <si>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</si>
  <si>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</si>
  <si>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</si>
  <si>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</si>
  <si>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</si>
  <si>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</si>
  <si>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</si>
  <si>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</si>
  <si>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</si>
  <si>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</si>
  <si>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</si>
  <si>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</si>
  <si>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</si>
  <si>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</si>
  <si>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</si>
  <si>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</si>
  <si>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</si>
  <si>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</si>
  <si>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</si>
  <si>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</si>
  <si>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</si>
  <si>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</si>
  <si>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</si>
  <si>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</si>
  <si>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</si>
  <si>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</si>
  <si>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</si>
  <si>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</si>
  <si>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</si>
  <si>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</si>
  <si>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</si>
  <si>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</si>
  <si>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</si>
  <si>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</si>
  <si>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</si>
  <si>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</si>
  <si>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</si>
  <si>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</si>
  <si>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</si>
  <si>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</si>
  <si>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</si>
  <si>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</si>
  <si>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</si>
  <si>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</si>
  <si>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</si>
  <si>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</si>
  <si>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</si>
  <si>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</si>
  <si>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</si>
  <si>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</si>
  <si>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</si>
  <si>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</si>
  <si>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</si>
  <si>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</si>
  <si>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</si>
  <si>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</si>
  <si>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</si>
  <si>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</si>
  <si>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</si>
  <si>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</si>
  <si>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</si>
  <si>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</si>
  <si>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</si>
  <si>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</si>
  <si>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</si>
  <si>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</si>
  <si>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</si>
  <si>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</si>
  <si>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</si>
  <si>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</si>
  <si>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</si>
  <si>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</si>
  <si>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</si>
  <si>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</si>
  <si>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</si>
  <si>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</si>
  <si>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</si>
  <si>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</si>
  <si>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</si>
  <si>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</si>
  <si>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</si>
  <si>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</si>
  <si>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</si>
  <si>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</si>
  <si>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</si>
  <si>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</si>
  <si>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</si>
  <si>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</si>
  <si>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</si>
  <si>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</si>
  <si>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</si>
  <si>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</si>
  <si>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</si>
  <si>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</si>
  <si>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</si>
  <si>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</si>
  <si>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</si>
  <si>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</si>
  <si>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</si>
  <si>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</si>
  <si>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</si>
  <si>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</si>
  <si>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</si>
  <si>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</si>
  <si>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</si>
  <si>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</si>
  <si>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</si>
  <si>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</si>
  <si>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</si>
  <si>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</si>
  <si>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</si>
  <si>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</si>
  <si>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</si>
  <si>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</si>
  <si>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</si>
  <si>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</si>
  <si>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</si>
  <si>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</si>
  <si>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</si>
  <si>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</si>
  <si>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</si>
  <si>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</si>
  <si>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</si>
  <si>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</si>
  <si>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</si>
  <si>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</si>
  <si>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</si>
  <si>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</si>
  <si>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</si>
  <si>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</si>
  <si>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</si>
  <si>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</si>
  <si>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</si>
  <si>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</si>
  <si>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</si>
  <si>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</si>
  <si>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</si>
  <si>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</si>
  <si>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</si>
  <si>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</si>
  <si>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</si>
  <si>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</si>
  <si>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</si>
  <si>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</si>
  <si>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</si>
  <si>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</si>
  <si>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</si>
  <si>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</si>
  <si>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</si>
  <si>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</si>
  <si>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</si>
  <si>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</si>
  <si>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</si>
  <si>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</si>
  <si>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</si>
  <si>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</si>
  <si>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</si>
  <si>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</si>
  <si>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</si>
  <si>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</si>
  <si>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</si>
  <si>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</si>
  <si>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</si>
  <si>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</si>
  <si>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</si>
  <si>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</si>
  <si>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</si>
  <si>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</si>
  <si>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</si>
  <si>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</si>
  <si>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</si>
  <si>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</si>
  <si>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</si>
  <si>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</si>
  <si>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</si>
  <si>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</si>
  <si>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</si>
  <si>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</si>
  <si>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</si>
  <si>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</si>
  <si>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</si>
  <si>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</si>
  <si>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</si>
  <si>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</si>
  <si>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</si>
  <si>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</si>
  <si>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</si>
  <si>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</si>
  <si>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</si>
  <si>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</si>
  <si>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</si>
  <si>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</si>
  <si>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</si>
  <si>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</si>
  <si>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</si>
  <si>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</si>
  <si>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</si>
  <si>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</si>
  <si>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</si>
  <si>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</si>
  <si>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</si>
  <si>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</si>
  <si>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</si>
  <si>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</si>
  <si>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</si>
  <si>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</si>
  <si>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</si>
  <si>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</si>
  <si>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</si>
  <si>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</si>
  <si>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</si>
  <si>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</si>
  <si>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</si>
  <si>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</si>
  <si>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</si>
  <si>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</si>
  <si>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</si>
  <si>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</si>
  <si>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</si>
  <si>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</si>
  <si>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</si>
  <si>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</si>
  <si>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</si>
  <si>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</si>
  <si>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</si>
  <si>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</si>
  <si>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</si>
  <si>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</si>
  <si>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</si>
  <si>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</si>
  <si>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</si>
  <si>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</si>
  <si>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</si>
  <si>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</si>
  <si>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</si>
  <si>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</si>
  <si>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</si>
  <si>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</si>
  <si>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</si>
  <si>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</si>
  <si>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</si>
  <si>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</si>
  <si>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</si>
  <si>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</si>
  <si>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</si>
  <si>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</si>
  <si>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</si>
  <si>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</si>
  <si>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</si>
  <si>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</si>
  <si>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</si>
  <si>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</si>
  <si>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</si>
  <si>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</si>
  <si>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</si>
  <si>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</si>
  <si>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</si>
  <si>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</si>
  <si>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</si>
  <si>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</si>
  <si>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</si>
  <si>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</si>
  <si>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</si>
  <si>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</si>
  <si>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</si>
  <si>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</si>
  <si>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</si>
  <si>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</si>
  <si>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</si>
  <si>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</si>
  <si>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</si>
  <si>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</si>
  <si>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</si>
  <si>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</si>
  <si>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</si>
  <si>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</si>
  <si>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</si>
  <si>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</si>
  <si>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</si>
  <si>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</si>
  <si>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</si>
  <si>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</si>
  <si>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</si>
  <si>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</si>
  <si>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</si>
  <si>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</si>
  <si>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</si>
  <si>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</si>
  <si>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</si>
  <si>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</si>
  <si>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</si>
  <si>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</si>
  <si>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</si>
  <si>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</si>
  <si>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</si>
  <si>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</si>
  <si>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</si>
  <si>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</si>
  <si>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</si>
  <si>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</si>
  <si>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</si>
  <si>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</si>
  <si>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</si>
  <si>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</si>
  <si>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</si>
  <si>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</si>
  <si>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</si>
  <si>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</si>
  <si>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</si>
  <si>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</si>
  <si>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</si>
  <si>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</si>
  <si>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</si>
  <si>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</si>
  <si>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</si>
  <si>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</si>
  <si>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</si>
  <si>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</si>
  <si>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</si>
  <si>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</si>
  <si>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</si>
  <si>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</si>
  <si>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</si>
  <si>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</si>
  <si>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</si>
  <si>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</si>
  <si>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</si>
  <si>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</si>
  <si>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</si>
  <si>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</si>
  <si>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</si>
  <si>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</si>
  <si>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</si>
  <si>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</si>
  <si>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</si>
  <si>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</si>
  <si>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</si>
  <si>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</si>
  <si>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</si>
  <si>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</si>
  <si>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</si>
  <si>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</si>
  <si>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</si>
  <si>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</si>
  <si>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</si>
  <si>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</si>
  <si>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</si>
  <si>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</si>
  <si>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</si>
  <si>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</si>
  <si>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</si>
  <si>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</si>
  <si>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</si>
  <si>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</si>
  <si>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</si>
  <si>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</si>
  <si>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</si>
  <si>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</si>
  <si>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</si>
  <si>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</si>
  <si>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</si>
  <si>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</si>
  <si>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</si>
  <si>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</si>
  <si>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</si>
  <si>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</si>
  <si>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</si>
  <si>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</si>
  <si>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</si>
  <si>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</si>
  <si>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</si>
  <si>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</si>
  <si>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</si>
  <si>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</si>
  <si>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</si>
  <si>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</si>
  <si>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</si>
  <si>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</si>
  <si>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</si>
  <si>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</si>
  <si>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</si>
  <si>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</si>
  <si>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</si>
  <si>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</si>
  <si>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</si>
  <si>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</si>
  <si>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</si>
  <si>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</si>
  <si>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</si>
  <si>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</si>
  <si>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</si>
  <si>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</si>
  <si>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</si>
  <si>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</si>
  <si>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</si>
  <si>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</si>
  <si>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</si>
  <si>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</si>
  <si>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</si>
  <si>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</si>
  <si>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</si>
  <si>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</si>
  <si>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</si>
  <si>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</si>
  <si>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</si>
  <si>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</si>
  <si>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</si>
  <si>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</si>
  <si>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</si>
  <si>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</si>
  <si>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</si>
  <si>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</si>
  <si>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</si>
  <si>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</si>
  <si>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</si>
  <si>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</si>
  <si>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</si>
  <si>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</si>
  <si>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</si>
  <si>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</si>
  <si>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</si>
  <si>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</si>
  <si>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</si>
  <si>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</si>
  <si>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</si>
  <si>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</si>
  <si>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</si>
  <si>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</si>
  <si>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</si>
  <si>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</si>
  <si>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</si>
  <si>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</si>
  <si>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</si>
  <si>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</si>
  <si>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</si>
  <si>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</si>
  <si>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</si>
  <si>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</si>
  <si>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</si>
  <si>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</si>
  <si>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</si>
  <si>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</si>
  <si>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</si>
  <si>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</si>
  <si>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</si>
  <si>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</si>
  <si>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</si>
  <si>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</si>
  <si>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</si>
  <si>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</si>
  <si>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</si>
  <si>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</si>
  <si>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</si>
  <si>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</si>
  <si>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</si>
  <si>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</si>
  <si>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</si>
  <si>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</si>
  <si>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</si>
  <si>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</si>
  <si>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</si>
  <si>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</si>
  <si>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</si>
  <si>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</si>
  <si>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</si>
  <si>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</si>
  <si>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</si>
  <si>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</si>
  <si>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</si>
  <si>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</si>
  <si>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</si>
  <si>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</si>
  <si>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</si>
  <si>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</si>
  <si>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</si>
  <si>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</si>
  <si>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</si>
  <si>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</si>
  <si>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</si>
  <si>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</si>
  <si>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</si>
  <si>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</si>
  <si>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</si>
  <si>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</si>
  <si>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</si>
  <si>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</si>
  <si>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</si>
  <si>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</si>
  <si>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</si>
  <si>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</si>
  <si>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</si>
  <si>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</si>
  <si>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</si>
  <si>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</si>
  <si>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</si>
  <si>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</si>
  <si>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</si>
  <si>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</si>
  <si>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</si>
  <si>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</si>
  <si>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</si>
  <si>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</si>
  <si>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</si>
  <si>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</si>
  <si>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</si>
  <si>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</si>
  <si>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</si>
  <si>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</si>
  <si>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</si>
  <si>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</si>
  <si>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</si>
  <si>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</si>
  <si>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</si>
  <si>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</si>
  <si>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</si>
  <si>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</si>
  <si>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</si>
  <si>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</si>
  <si>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</si>
  <si>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</si>
  <si>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</si>
  <si>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</si>
  <si>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</si>
  <si>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</si>
  <si>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</si>
  <si>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</si>
  <si>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</si>
  <si>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</si>
  <si>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</si>
  <si>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</si>
  <si>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</si>
  <si>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</si>
  <si>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</si>
  <si>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</si>
  <si>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</si>
  <si>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</si>
  <si>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</si>
  <si>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</si>
  <si>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</si>
  <si>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</si>
  <si>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</si>
  <si>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</si>
  <si>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</si>
  <si>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</si>
  <si>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</si>
  <si>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</si>
  <si>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</si>
  <si>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</si>
  <si>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</si>
  <si>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</si>
  <si>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</si>
  <si>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</si>
  <si>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</si>
  <si>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</si>
  <si>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</si>
  <si>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</si>
  <si>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</si>
  <si>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</si>
  <si>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</si>
  <si>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</si>
  <si>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</si>
  <si>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</si>
  <si>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</si>
  <si>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</si>
  <si>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</si>
  <si>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</si>
  <si>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</si>
  <si>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</si>
  <si>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</si>
  <si>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</si>
  <si>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</si>
  <si>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</si>
  <si>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</si>
  <si>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</si>
  <si>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</si>
  <si>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</si>
  <si>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</si>
  <si>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</si>
  <si>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</si>
  <si>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</si>
  <si>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</si>
  <si>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</si>
  <si>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</si>
  <si>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</si>
  <si>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</si>
  <si>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</si>
  <si>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</si>
  <si>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</si>
  <si>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</si>
  <si>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</si>
  <si>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</si>
  <si>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</si>
  <si>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</si>
  <si>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</si>
  <si>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</si>
  <si>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</si>
  <si>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</si>
  <si>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</si>
  <si>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</si>
  <si>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</si>
  <si>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</si>
  <si>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</si>
  <si>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</si>
  <si>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</si>
  <si>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</si>
  <si>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</si>
  <si>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</si>
  <si>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</si>
  <si>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</si>
  <si>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</si>
  <si>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</si>
  <si>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</si>
  <si>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</si>
  <si>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</si>
  <si>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</si>
  <si>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</si>
  <si>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</si>
  <si>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</si>
  <si>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</si>
  <si>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</si>
  <si>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</si>
  <si>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</si>
  <si>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</si>
  <si>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</si>
  <si>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</si>
  <si>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</si>
  <si>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</si>
  <si>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</si>
  <si>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</si>
  <si>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</si>
  <si>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</si>
  <si>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</si>
  <si>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</si>
  <si>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</si>
  <si>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</si>
  <si>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</si>
  <si>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</si>
  <si>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</si>
  <si>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</si>
  <si>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</si>
  <si>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</si>
  <si>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</si>
  <si>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</si>
  <si>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</si>
  <si>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</si>
  <si>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</si>
  <si>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</si>
  <si>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</si>
  <si>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</si>
  <si>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</si>
  <si>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</si>
  <si>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</si>
  <si>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</si>
  <si>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</si>
  <si>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</si>
  <si>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</si>
  <si>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</si>
  <si>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</si>
  <si>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</si>
  <si>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</si>
  <si>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</si>
  <si>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</si>
  <si>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</si>
  <si>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</si>
  <si>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</si>
  <si>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</si>
  <si>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</si>
  <si>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</si>
  <si>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</si>
  <si>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</si>
  <si>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</si>
  <si>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</si>
  <si>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</si>
  <si>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</si>
  <si>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</si>
  <si>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</si>
  <si>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</si>
  <si>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</si>
  <si>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</si>
  <si>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</si>
  <si>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</si>
  <si>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</si>
  <si>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</si>
  <si>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</si>
  <si>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</si>
  <si>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</si>
  <si>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</si>
  <si>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</si>
  <si>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</si>
  <si>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</si>
  <si>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</si>
  <si>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</si>
  <si>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</si>
  <si>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</si>
  <si>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</si>
  <si>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</si>
  <si>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</si>
  <si>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</si>
  <si>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</si>
  <si>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</si>
  <si>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</si>
  <si>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</si>
  <si>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</si>
  <si>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</si>
  <si>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</si>
  <si>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</si>
  <si>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</si>
  <si>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</si>
  <si>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</si>
  <si>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</si>
  <si>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</si>
  <si>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</si>
  <si>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</si>
  <si>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</si>
  <si>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</si>
  <si>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</si>
  <si>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</si>
  <si>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</si>
  <si>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</si>
  <si>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</si>
  <si>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</si>
  <si>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</si>
  <si>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</si>
  <si>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</si>
  <si>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</si>
  <si>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</si>
  <si>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</si>
  <si>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</si>
  <si>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</si>
  <si>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</si>
  <si>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</si>
  <si>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</si>
  <si>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</si>
  <si>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</si>
  <si>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</si>
  <si>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</si>
  <si>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</si>
  <si>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</si>
  <si>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</si>
  <si>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</si>
  <si>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</si>
  <si>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</si>
  <si>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</si>
  <si>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</si>
  <si>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</si>
  <si>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</si>
  <si>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</si>
  <si>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</si>
  <si>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</si>
  <si>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</si>
  <si>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</si>
  <si>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</si>
  <si>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</si>
  <si>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</si>
  <si>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</si>
  <si>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</si>
  <si>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</si>
  <si>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</si>
  <si>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</si>
  <si>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</si>
  <si>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</si>
  <si>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</si>
  <si>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</si>
  <si>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</si>
  <si>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</si>
  <si>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</si>
  <si>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</si>
  <si>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</si>
  <si>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</si>
  <si>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</si>
  <si>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</si>
  <si>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</si>
  <si>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</si>
  <si>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</si>
  <si>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</si>
  <si>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</si>
  <si>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</si>
  <si>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</si>
  <si>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</si>
  <si>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</si>
  <si>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</si>
  <si>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</si>
  <si>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</si>
  <si>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</si>
  <si>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</si>
  <si>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</si>
  <si>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</si>
  <si>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</si>
  <si>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</si>
  <si>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</si>
  <si>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</si>
  <si>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</si>
  <si>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</si>
  <si>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</si>
  <si>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</si>
  <si>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</si>
  <si>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</si>
  <si>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</si>
  <si>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</si>
  <si>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</si>
  <si>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</si>
  <si>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Average Donation</t>
  </si>
  <si>
    <t xml:space="preserve">Parent Category </t>
  </si>
  <si>
    <t>Sub-Catergory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</si>
  <si>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</si>
  <si>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</si>
  <si>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</si>
  <si>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</si>
  <si>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</si>
  <si>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</si>
  <si>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</si>
  <si>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</si>
  <si>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</si>
  <si>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</si>
  <si>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</si>
  <si>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</si>
  <si>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Sub-Catergory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</si>
  <si>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</si>
  <si>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</si>
  <si>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</si>
  <si>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</si>
  <si>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</si>
  <si>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</si>
  <si>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</si>
  <si>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</si>
  <si>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</si>
  <si>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</si>
  <si>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</si>
  <si>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</si>
  <si>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</si>
  <si>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</si>
  <si>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</si>
  <si>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</si>
  <si>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</si>
  <si>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</si>
  <si>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</si>
  <si>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</si>
  <si>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</si>
  <si>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</si>
  <si>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</si>
  <si>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</si>
  <si>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</si>
  <si>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outcome</t>
  </si>
  <si>
    <t>Date Created Conversion</t>
  </si>
  <si>
    <t>Date Ended Conversion</t>
  </si>
  <si>
    <t>Parent Category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</si>
  <si>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</si>
  <si>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</si>
  <si>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</si>
  <si>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</si>
  <si>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</si>
  <si>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</si>
  <si>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</si>
  <si>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</si>
  <si>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</si>
  <si>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</si>
  <si>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</si>
  <si>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</si>
  <si>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</si>
  <si>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</si>
  <si>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% failed</t>
  </si>
  <si>
    <t>% passed</t>
  </si>
  <si>
    <t>Goal</t>
  </si>
  <si>
    <t xml:space="preserve">Number Successful </t>
  </si>
  <si>
    <t>Number Failed</t>
  </si>
  <si>
    <t xml:space="preserve">Number Canceled </t>
  </si>
  <si>
    <t xml:space="preserve">Total Projects </t>
  </si>
  <si>
    <t xml:space="preserve">Percentage Successful </t>
  </si>
  <si>
    <t xml:space="preserve">Percentage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</si>
  <si>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</si>
  <si>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</si>
  <si>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</si>
  <si>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</si>
  <si>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</si>
  <si>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</si>
  <si>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</si>
  <si>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</si>
  <si>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</si>
  <si>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</si>
  <si>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</si>
  <si>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35000 to 39999</t>
  </si>
  <si>
    <t>greater than or equal to 50000</t>
  </si>
  <si>
    <t>Successful</t>
  </si>
  <si>
    <t>Failed</t>
  </si>
  <si>
    <t>Mean</t>
  </si>
  <si>
    <t>Median</t>
  </si>
  <si>
    <t>Min</t>
  </si>
  <si>
    <t>Max</t>
  </si>
  <si>
    <t>StDev</t>
  </si>
  <si>
    <t xml:space="preserve">I believe the median better summarizes this data due to the fact that it helps in finding outliers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</si>
</sst>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/mm/dd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42" applyFont="1"/>
    <xf numFmtId="0" fontId="0" fillId="0" borderId="10" xfId="0" applyBorder="1"/>
    <xf numFmtId="0" fontId="18" fillId="2" borderId="10" xfId="6" applyFont="1" applyBorder="1"/>
    <xf numFmtId="0" fontId="7" fillId="3" borderId="10" xfId="7" applyBorder="1"/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99F9F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99F9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[Pratik_CrowdfundingBook (version 1).xlsx]count campaigns that were 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 campaigns that were 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campaigns that were 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campaigns that were 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C-4D53-A8A2-88B664EE417A}"/>
            </c:ext>
          </c:extLst>
        </c:ser>
        <c:ser>
          <c:idx val="1"/>
          <c:order val="1"/>
          <c:tx>
            <c:strRef>
              <c:f>'count campaigns that were 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campaigns that were 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campaigns that were 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C-4D53-A8A2-88B664EE417A}"/>
            </c:ext>
          </c:extLst>
        </c:ser>
        <c:ser>
          <c:idx val="2"/>
          <c:order val="2"/>
          <c:tx>
            <c:strRef>
              <c:f>'count campaigns that were 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 campaigns that were 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campaigns that were 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9C-4D53-A8A2-88B664EE417A}"/>
            </c:ext>
          </c:extLst>
        </c:ser>
        <c:ser>
          <c:idx val="3"/>
          <c:order val="3"/>
          <c:tx>
            <c:strRef>
              <c:f>'count campaigns that were 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campaigns that were 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campaigns that were 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9C-4D53-A8A2-88B664EE4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3140584"/>
        <c:axId val="733137304"/>
      </c:barChart>
      <c:catAx>
        <c:axId val="73314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37304"/>
        <c:crosses val="autoZero"/>
        <c:auto val="1"/>
        <c:lblAlgn val="ctr"/>
        <c:lblOffset val="100"/>
        <c:noMultiLvlLbl val="0"/>
      </c:catAx>
      <c:valAx>
        <c:axId val="73313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4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[Pratik_CrowdfundingBook (version 1).xlsx]per sub-category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0-4BEE-80B5-5514F730A7AC}"/>
            </c:ext>
          </c:extLst>
        </c:ser>
        <c:ser>
          <c:idx val="1"/>
          <c:order val="1"/>
          <c:tx>
            <c:strRef>
              <c:f>'per 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0-4BEE-80B5-5514F730A7AC}"/>
            </c:ext>
          </c:extLst>
        </c:ser>
        <c:ser>
          <c:idx val="2"/>
          <c:order val="2"/>
          <c:tx>
            <c:strRef>
              <c:f>'per 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0-4BEE-80B5-5514F730A7AC}"/>
            </c:ext>
          </c:extLst>
        </c:ser>
        <c:ser>
          <c:idx val="3"/>
          <c:order val="3"/>
          <c:tx>
            <c:strRef>
              <c:f>'per 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0-4BEE-80B5-5514F730A7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36862800"/>
        <c:axId val="436865096"/>
      </c:barChart>
      <c:catAx>
        <c:axId val="43686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65096"/>
        <c:crosses val="autoZero"/>
        <c:auto val="1"/>
        <c:lblAlgn val="ctr"/>
        <c:lblOffset val="100"/>
        <c:noMultiLvlLbl val="0"/>
      </c:catAx>
      <c:valAx>
        <c:axId val="43686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6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[Pratik_CrowdfundingBook (version 1).xlsx]Pivot table with line chart!PivotTable6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with 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with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with line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2-4B63-A6F5-BAF8359260C1}"/>
            </c:ext>
          </c:extLst>
        </c:ser>
        <c:ser>
          <c:idx val="1"/>
          <c:order val="1"/>
          <c:tx>
            <c:strRef>
              <c:f>'Pivot table with 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with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with line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E2-4B63-A6F5-BAF8359260C1}"/>
            </c:ext>
          </c:extLst>
        </c:ser>
        <c:ser>
          <c:idx val="2"/>
          <c:order val="2"/>
          <c:tx>
            <c:strRef>
              <c:f>'Pivot table with line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table with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with line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E2-4B63-A6F5-BAF835926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442200"/>
        <c:axId val="1014443512"/>
      </c:lineChart>
      <c:catAx>
        <c:axId val="101444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43512"/>
        <c:crosses val="autoZero"/>
        <c:auto val="1"/>
        <c:lblAlgn val="ctr"/>
        <c:lblOffset val="100"/>
        <c:noMultiLvlLbl val="0"/>
      </c:catAx>
      <c:valAx>
        <c:axId val="101444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4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EA-416E-9660-88C2317E4A4D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EA-416E-9660-88C2317E4A4D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EA-416E-9660-88C2317E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989384"/>
        <c:axId val="1131987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6EA-416E-9660-88C2317E4A4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EA-416E-9660-88C2317E4A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6EA-416E-9660-88C2317E4A4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EA-416E-9660-88C2317E4A4D}"/>
                  </c:ext>
                </c:extLst>
              </c15:ser>
            </c15:filteredLineSeries>
          </c:ext>
        </c:extLst>
      </c:lineChart>
      <c:catAx>
        <c:axId val="113198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87744"/>
        <c:crosses val="autoZero"/>
        <c:auto val="1"/>
        <c:lblAlgn val="ctr"/>
        <c:lblOffset val="100"/>
        <c:noMultiLvlLbl val="0"/>
      </c:catAx>
      <c:valAx>
        <c:axId val="11319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8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366711</xdr:colOff>
      <xdr:row>2</xdr:row>
      <xdr:rowOff>195261</xdr:rowOff>
    </xdr:from>
    <xdr:to>
      <xdr:col>18</xdr:col>
      <xdr:colOff>371474</xdr:colOff>
      <xdr:row>21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A2F26-80A7-3D68-052C-53439E28C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33336</xdr:colOff>
      <xdr:row>2</xdr:row>
      <xdr:rowOff>195262</xdr:rowOff>
    </xdr:from>
    <xdr:to>
      <xdr:col>16</xdr:col>
      <xdr:colOff>552449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E29ED-4125-CC2D-861A-DC02BCDB5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</xdr:row>
      <xdr:rowOff>176211</xdr:rowOff>
    </xdr:from>
    <xdr:to>
      <xdr:col>15</xdr:col>
      <xdr:colOff>476250</xdr:colOff>
      <xdr:row>21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FB2AD-13D1-60D9-DF84-D6E5E0D3C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13</xdr:row>
      <xdr:rowOff>190500</xdr:rowOff>
    </xdr:from>
    <xdr:to>
      <xdr:col>5</xdr:col>
      <xdr:colOff>895349</xdr:colOff>
      <xdr:row>32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F028B-4764-159E-FE54-CA2DBBA2D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purohit" refreshedDate="44927.640370949077" createdVersion="8" refreshedVersion="8" minRefreshableVersion="3" recordCount="1000" xr:uid="{1B495A1C-1DBD-47B9-A5D6-2F6988BF9A1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r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tik purohit" refreshedDate="44927.750932523151" backgroundQuery="1" createdVersion="8" refreshedVersion="8" minRefreshableVersion="3" recordCount="0" supportSubquery="1" supportAdvancedDrill="1" xr:uid="{9BDA4E92-8648-483D-AC73-9A1C72AE2CB0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7" level="32767"/>
  </cacheFields>
  <cacheHierarchies count="2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rgory]" caption="Sub-Catergory" attribute="1" defaultMemberUniqueName="[Range].[Sub-Catergory].[All]" allUniqueName="[Range].[Sub-Cater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Date Created Conversion (Month)]" caption="Count of Date Created Conversion (Month)" measure="1" displayFolder="" measureGroup="Rang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769A1-0F10-4B5E-BD6D-B7F9035627C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countASubtotal="1">
      <items count="10">
        <item x="4"/>
        <item x="0"/>
        <item x="6"/>
        <item x="8"/>
        <item x="1"/>
        <item x="7"/>
        <item x="5"/>
        <item x="2"/>
        <item x="3"/>
        <item t="countA"/>
      </items>
    </pivotField>
    <pivotField dataField="1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Sub-Catergory" fld="1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083C7-AC50-4278-9EF0-D4E53C03FBE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showAll="0" countASubtotal="1">
      <items count="5">
        <item x="3"/>
        <item x="0"/>
        <item x="2"/>
        <item x="1"/>
        <item t="countA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-Cater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87F05-C4DE-4CF6-B6D6-71855061E669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Col" allDrilled="1" showAll="0" dataSourceSort="1" defaultAttributeDrillState="1">
      <items count="5">
        <item s="1" x="0"/>
        <item s="1" x="1"/>
        <item s="1" x="2"/>
        <item x="3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1" hier="20" name="[Range].[Date Created Conversion (Year)].[All]" cap="All"/>
    <pageField fld="2" hier="18" name="[Range].[Parent Category].[All]" cap="All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214" zoomScale="85" zoomScaleNormal="85" workbookViewId="0">
      <selection activeCell="H237" sqref="H237:H23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3.75" style="5" customWidth="1"/>
    <col min="8" max="8" width="13" bestFit="1" customWidth="1"/>
    <col min="9" max="9" width="18.125" customWidth="1"/>
    <col min="12" max="13" width="11.125" bestFit="1" customWidth="1"/>
    <col min="14" max="15" width="26.625" style="11" customWidth="1"/>
    <col min="18" max="18" width="22" customWidth="1"/>
    <col min="19" max="19" width="16.625" customWidth="1"/>
    <col min="20" max="20" width="19.1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2072</v>
      </c>
      <c r="O1" s="10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s="7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E3/D3*100</f>
        <v>1040</v>
      </c>
      <c r="G3" t="s">
        <v>20</v>
      </c>
      <c r="H3">
        <v>158</v>
      </c>
      <c r="I3" s="7">
        <f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0">(((L3/60)/60)/24)+DATE(1970,1,1)</f>
        <v>41870.208333333336</v>
      </c>
      <c r="O3" s="11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>LEFT(R3,SEARCH("/",R3)-1)</f>
        <v>music</v>
      </c>
      <c r="T3" t="str">
        <f t="shared" ref="T3:T66" si="2">RIGHT(R3,LEN(R3)-SEARCH("/",R3))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ref="F4:F67" si="3">E4/D4*100</f>
        <v>131.4787822878229</v>
      </c>
      <c r="G4" t="s">
        <v>20</v>
      </c>
      <c r="H4">
        <v>1425</v>
      </c>
      <c r="I4" s="7">
        <f t="shared" ref="I4:I67" si="4">IFERROR(E4/H4,0)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0"/>
        <v>41595.25</v>
      </c>
      <c r="O4" s="11">
        <f t="shared" si="1"/>
        <v>41597.25</v>
      </c>
      <c r="P4" t="b">
        <v>0</v>
      </c>
      <c r="Q4" t="b">
        <v>0</v>
      </c>
      <c r="R4" t="s">
        <v>28</v>
      </c>
      <c r="S4" t="str">
        <f t="shared" ref="S4:S67" si="5">LEFT(R4,SEARCH("/",R4)-1)</f>
        <v>technology</v>
      </c>
      <c r="T4" t="str">
        <f t="shared" si="2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3"/>
        <v>58.976190476190467</v>
      </c>
      <c r="G5" t="s">
        <v>14</v>
      </c>
      <c r="H5">
        <v>24</v>
      </c>
      <c r="I5" s="7">
        <f t="shared" si="4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0"/>
        <v>43688.208333333328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5"/>
        <v>music</v>
      </c>
      <c r="T5" t="str">
        <f t="shared" si="2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3"/>
        <v>69.276315789473685</v>
      </c>
      <c r="G6" t="s">
        <v>14</v>
      </c>
      <c r="H6">
        <v>53</v>
      </c>
      <c r="I6" s="7">
        <f t="shared" si="4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0"/>
        <v>43485.25</v>
      </c>
      <c r="O6" s="11">
        <f t="shared" si="1"/>
        <v>43489.25</v>
      </c>
      <c r="P6" t="b">
        <v>0</v>
      </c>
      <c r="Q6" t="b">
        <v>0</v>
      </c>
      <c r="R6" t="s">
        <v>33</v>
      </c>
      <c r="S6" t="str">
        <f t="shared" si="5"/>
        <v>theater</v>
      </c>
      <c r="T6" t="str">
        <f t="shared" si="2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3"/>
        <v>173.61842105263159</v>
      </c>
      <c r="G7" t="s">
        <v>20</v>
      </c>
      <c r="H7">
        <v>174</v>
      </c>
      <c r="I7" s="7">
        <f t="shared" si="4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0"/>
        <v>41149.208333333336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5"/>
        <v>theater</v>
      </c>
      <c r="T7" t="str">
        <f t="shared" si="2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3"/>
        <v>20.961538461538463</v>
      </c>
      <c r="G8" t="s">
        <v>14</v>
      </c>
      <c r="H8">
        <v>18</v>
      </c>
      <c r="I8" s="7">
        <f t="shared" si="4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0"/>
        <v>42991.208333333328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5"/>
        <v>film &amp; video</v>
      </c>
      <c r="T8" t="str">
        <f t="shared" si="2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3"/>
        <v>327.57777777777778</v>
      </c>
      <c r="G9" t="s">
        <v>20</v>
      </c>
      <c r="H9">
        <v>227</v>
      </c>
      <c r="I9" s="7">
        <f t="shared" si="4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0"/>
        <v>42229.208333333328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5"/>
        <v>theater</v>
      </c>
      <c r="T9" t="str">
        <f t="shared" si="2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3"/>
        <v>19.932788374205266</v>
      </c>
      <c r="G10" t="s">
        <v>47</v>
      </c>
      <c r="H10">
        <v>708</v>
      </c>
      <c r="I10" s="7">
        <f t="shared" si="4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0"/>
        <v>40399.208333333336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5"/>
        <v>theater</v>
      </c>
      <c r="T10" t="str">
        <f t="shared" si="2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3"/>
        <v>51.741935483870968</v>
      </c>
      <c r="G11" t="s">
        <v>14</v>
      </c>
      <c r="H11">
        <v>44</v>
      </c>
      <c r="I11" s="7">
        <f t="shared" si="4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0"/>
        <v>41536.208333333336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t="str">
        <f t="shared" si="5"/>
        <v>music</v>
      </c>
      <c r="T11" t="str">
        <f t="shared" si="2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3"/>
        <v>266.11538461538464</v>
      </c>
      <c r="G12" t="s">
        <v>20</v>
      </c>
      <c r="H12">
        <v>220</v>
      </c>
      <c r="I12" s="7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0"/>
        <v>40404.208333333336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5"/>
        <v>film &amp; video</v>
      </c>
      <c r="T12" t="str">
        <f t="shared" si="2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3"/>
        <v>48.095238095238095</v>
      </c>
      <c r="G13" t="s">
        <v>14</v>
      </c>
      <c r="H13">
        <v>27</v>
      </c>
      <c r="I13" s="7">
        <f t="shared" si="4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0"/>
        <v>40442.208333333336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5"/>
        <v>theater</v>
      </c>
      <c r="T13" t="str">
        <f t="shared" si="2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3"/>
        <v>89.349206349206341</v>
      </c>
      <c r="G14" t="s">
        <v>14</v>
      </c>
      <c r="H14">
        <v>55</v>
      </c>
      <c r="I14" s="7">
        <f t="shared" si="4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0"/>
        <v>43760.208333333328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5"/>
        <v>film &amp; video</v>
      </c>
      <c r="T14" t="str">
        <f t="shared" si="2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3"/>
        <v>245.11904761904765</v>
      </c>
      <c r="G15" t="s">
        <v>20</v>
      </c>
      <c r="H15">
        <v>98</v>
      </c>
      <c r="I15" s="7">
        <f t="shared" si="4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0"/>
        <v>42532.208333333328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5"/>
        <v>music</v>
      </c>
      <c r="T15" t="str">
        <f t="shared" si="2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3"/>
        <v>66.769503546099301</v>
      </c>
      <c r="G16" t="s">
        <v>14</v>
      </c>
      <c r="H16">
        <v>200</v>
      </c>
      <c r="I16" s="7">
        <f t="shared" si="4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0"/>
        <v>40974.25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5"/>
        <v>music</v>
      </c>
      <c r="T16" t="str">
        <f t="shared" si="2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3"/>
        <v>47.307881773399011</v>
      </c>
      <c r="G17" t="s">
        <v>14</v>
      </c>
      <c r="H17">
        <v>452</v>
      </c>
      <c r="I17" s="7">
        <f t="shared" si="4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0"/>
        <v>43809.25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t="str">
        <f t="shared" si="5"/>
        <v>technology</v>
      </c>
      <c r="T17" t="str">
        <f t="shared" si="2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3"/>
        <v>649.47058823529414</v>
      </c>
      <c r="G18" t="s">
        <v>20</v>
      </c>
      <c r="H18">
        <v>100</v>
      </c>
      <c r="I18" s="7">
        <f t="shared" si="4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0"/>
        <v>41661.25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t="str">
        <f t="shared" si="5"/>
        <v>publishing</v>
      </c>
      <c r="T18" t="str">
        <f t="shared" si="2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3"/>
        <v>159.39125295508273</v>
      </c>
      <c r="G19" t="s">
        <v>20</v>
      </c>
      <c r="H19">
        <v>1249</v>
      </c>
      <c r="I19" s="7">
        <f t="shared" si="4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0"/>
        <v>40555.25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t="str">
        <f t="shared" si="5"/>
        <v>film &amp; video</v>
      </c>
      <c r="T19" t="str">
        <f t="shared" si="2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3"/>
        <v>66.912087912087912</v>
      </c>
      <c r="G20" t="s">
        <v>74</v>
      </c>
      <c r="H20">
        <v>135</v>
      </c>
      <c r="I20" s="7">
        <f t="shared" si="4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0"/>
        <v>43351.208333333328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5"/>
        <v>theater</v>
      </c>
      <c r="T20" t="str">
        <f t="shared" si="2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3"/>
        <v>48.529600000000002</v>
      </c>
      <c r="G21" t="s">
        <v>14</v>
      </c>
      <c r="H21">
        <v>674</v>
      </c>
      <c r="I21" s="7">
        <f t="shared" si="4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0"/>
        <v>43528.25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5"/>
        <v>theater</v>
      </c>
      <c r="T21" t="str">
        <f t="shared" si="2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3"/>
        <v>112.24279210925646</v>
      </c>
      <c r="G22" t="s">
        <v>20</v>
      </c>
      <c r="H22">
        <v>1396</v>
      </c>
      <c r="I22" s="7">
        <f t="shared" si="4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0"/>
        <v>41848.208333333336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5"/>
        <v>film &amp; video</v>
      </c>
      <c r="T22" t="str">
        <f t="shared" si="2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3"/>
        <v>40.992553191489364</v>
      </c>
      <c r="G23" t="s">
        <v>14</v>
      </c>
      <c r="H23">
        <v>558</v>
      </c>
      <c r="I23" s="7">
        <f t="shared" si="4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0"/>
        <v>40770.208333333336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5"/>
        <v>theater</v>
      </c>
      <c r="T23" t="str">
        <f t="shared" si="2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3"/>
        <v>128.07106598984771</v>
      </c>
      <c r="G24" t="s">
        <v>20</v>
      </c>
      <c r="H24">
        <v>890</v>
      </c>
      <c r="I24" s="7">
        <f t="shared" si="4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0"/>
        <v>43193.208333333328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5"/>
        <v>theater</v>
      </c>
      <c r="T24" t="str">
        <f t="shared" si="2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3"/>
        <v>332.04444444444448</v>
      </c>
      <c r="G25" t="s">
        <v>20</v>
      </c>
      <c r="H25">
        <v>142</v>
      </c>
      <c r="I25" s="7">
        <f t="shared" si="4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0"/>
        <v>43510.25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5"/>
        <v>film &amp; video</v>
      </c>
      <c r="T25" t="str">
        <f t="shared" si="2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3"/>
        <v>112.83225108225108</v>
      </c>
      <c r="G26" t="s">
        <v>20</v>
      </c>
      <c r="H26">
        <v>2673</v>
      </c>
      <c r="I26" s="7">
        <f t="shared" si="4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0"/>
        <v>41811.208333333336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5"/>
        <v>technology</v>
      </c>
      <c r="T26" t="str">
        <f t="shared" si="2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3"/>
        <v>216.43636363636364</v>
      </c>
      <c r="G27" t="s">
        <v>20</v>
      </c>
      <c r="H27">
        <v>163</v>
      </c>
      <c r="I27" s="7">
        <f t="shared" si="4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0"/>
        <v>40681.208333333336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5"/>
        <v>games</v>
      </c>
      <c r="T27" t="str">
        <f t="shared" si="2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3"/>
        <v>48.199069767441863</v>
      </c>
      <c r="G28" t="s">
        <v>74</v>
      </c>
      <c r="H28">
        <v>1480</v>
      </c>
      <c r="I28" s="7">
        <f t="shared" si="4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0"/>
        <v>43312.208333333328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5"/>
        <v>theater</v>
      </c>
      <c r="T28" t="str">
        <f t="shared" si="2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3"/>
        <v>79.95</v>
      </c>
      <c r="G29" t="s">
        <v>14</v>
      </c>
      <c r="H29">
        <v>15</v>
      </c>
      <c r="I29" s="7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0"/>
        <v>42280.208333333328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5"/>
        <v>music</v>
      </c>
      <c r="T29" t="str">
        <f t="shared" si="2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3"/>
        <v>105.22553516819573</v>
      </c>
      <c r="G30" t="s">
        <v>20</v>
      </c>
      <c r="H30">
        <v>2220</v>
      </c>
      <c r="I30" s="7">
        <f t="shared" si="4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0"/>
        <v>40218.25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t="str">
        <f t="shared" si="5"/>
        <v>theater</v>
      </c>
      <c r="T30" t="str">
        <f t="shared" si="2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3"/>
        <v>328.89978213507629</v>
      </c>
      <c r="G31" t="s">
        <v>20</v>
      </c>
      <c r="H31">
        <v>1606</v>
      </c>
      <c r="I31" s="7">
        <f t="shared" si="4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0"/>
        <v>43301.208333333328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5"/>
        <v>film &amp; video</v>
      </c>
      <c r="T31" t="str">
        <f t="shared" si="2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3"/>
        <v>160.61111111111111</v>
      </c>
      <c r="G32" t="s">
        <v>20</v>
      </c>
      <c r="H32">
        <v>129</v>
      </c>
      <c r="I32" s="7">
        <f t="shared" si="4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0"/>
        <v>43609.208333333328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5"/>
        <v>film &amp; video</v>
      </c>
      <c r="T32" t="str">
        <f t="shared" si="2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3"/>
        <v>310</v>
      </c>
      <c r="G33" t="s">
        <v>20</v>
      </c>
      <c r="H33">
        <v>226</v>
      </c>
      <c r="I33" s="7">
        <f t="shared" si="4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0"/>
        <v>42374.25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t="str">
        <f t="shared" si="5"/>
        <v>games</v>
      </c>
      <c r="T33" t="str">
        <f t="shared" si="2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3"/>
        <v>86.807920792079202</v>
      </c>
      <c r="G34" t="s">
        <v>14</v>
      </c>
      <c r="H34">
        <v>2307</v>
      </c>
      <c r="I34" s="7">
        <f t="shared" si="4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0"/>
        <v>43110.25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t="str">
        <f t="shared" si="5"/>
        <v>film &amp; video</v>
      </c>
      <c r="T34" t="str">
        <f t="shared" si="2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3"/>
        <v>377.82071713147411</v>
      </c>
      <c r="G35" t="s">
        <v>20</v>
      </c>
      <c r="H35">
        <v>5419</v>
      </c>
      <c r="I35" s="7">
        <f t="shared" si="4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0"/>
        <v>41917.208333333336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t="str">
        <f t="shared" si="5"/>
        <v>theater</v>
      </c>
      <c r="T35" t="str">
        <f t="shared" si="2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3"/>
        <v>150.80645161290323</v>
      </c>
      <c r="G36" t="s">
        <v>20</v>
      </c>
      <c r="H36">
        <v>165</v>
      </c>
      <c r="I36" s="7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0"/>
        <v>42817.208333333328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5"/>
        <v>film &amp; video</v>
      </c>
      <c r="T36" t="str">
        <f t="shared" si="2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3"/>
        <v>150.30119521912351</v>
      </c>
      <c r="G37" t="s">
        <v>20</v>
      </c>
      <c r="H37">
        <v>1965</v>
      </c>
      <c r="I37" s="7">
        <f t="shared" si="4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0"/>
        <v>43484.25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t="str">
        <f t="shared" si="5"/>
        <v>film &amp; video</v>
      </c>
      <c r="T37" t="str">
        <f t="shared" si="2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3"/>
        <v>157.28571428571431</v>
      </c>
      <c r="G38" t="s">
        <v>20</v>
      </c>
      <c r="H38">
        <v>16</v>
      </c>
      <c r="I38" s="7">
        <f t="shared" si="4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0"/>
        <v>40600.25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5"/>
        <v>theater</v>
      </c>
      <c r="T38" t="str">
        <f t="shared" si="2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3"/>
        <v>139.98765432098764</v>
      </c>
      <c r="G39" t="s">
        <v>20</v>
      </c>
      <c r="H39">
        <v>107</v>
      </c>
      <c r="I39" s="7">
        <f t="shared" si="4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0"/>
        <v>43744.208333333328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t="str">
        <f t="shared" si="5"/>
        <v>publishing</v>
      </c>
      <c r="T39" t="str">
        <f t="shared" si="2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3"/>
        <v>325.32258064516128</v>
      </c>
      <c r="G40" t="s">
        <v>20</v>
      </c>
      <c r="H40">
        <v>134</v>
      </c>
      <c r="I40" s="7">
        <f t="shared" si="4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0"/>
        <v>40469.208333333336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5"/>
        <v>photography</v>
      </c>
      <c r="T40" t="str">
        <f t="shared" si="2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3"/>
        <v>50.777777777777779</v>
      </c>
      <c r="G41" t="s">
        <v>14</v>
      </c>
      <c r="H41">
        <v>88</v>
      </c>
      <c r="I41" s="7">
        <f t="shared" si="4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0"/>
        <v>41330.25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5"/>
        <v>theater</v>
      </c>
      <c r="T41" t="str">
        <f t="shared" si="2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3"/>
        <v>169.06818181818181</v>
      </c>
      <c r="G42" t="s">
        <v>20</v>
      </c>
      <c r="H42">
        <v>198</v>
      </c>
      <c r="I42" s="7">
        <f t="shared" si="4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0"/>
        <v>40334.208333333336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5"/>
        <v>technology</v>
      </c>
      <c r="T42" t="str">
        <f t="shared" si="2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3"/>
        <v>212.92857142857144</v>
      </c>
      <c r="G43" t="s">
        <v>20</v>
      </c>
      <c r="H43">
        <v>111</v>
      </c>
      <c r="I43" s="7">
        <f t="shared" si="4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0"/>
        <v>41156.208333333336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5"/>
        <v>music</v>
      </c>
      <c r="T43" t="str">
        <f t="shared" si="2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3"/>
        <v>443.94444444444446</v>
      </c>
      <c r="G44" t="s">
        <v>20</v>
      </c>
      <c r="H44">
        <v>222</v>
      </c>
      <c r="I44" s="7">
        <f t="shared" si="4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0"/>
        <v>40728.208333333336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5"/>
        <v>food</v>
      </c>
      <c r="T44" t="str">
        <f t="shared" si="2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3"/>
        <v>185.9390243902439</v>
      </c>
      <c r="G45" t="s">
        <v>20</v>
      </c>
      <c r="H45">
        <v>6212</v>
      </c>
      <c r="I45" s="7">
        <f t="shared" si="4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0"/>
        <v>41844.208333333336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5"/>
        <v>publishing</v>
      </c>
      <c r="T45" t="str">
        <f t="shared" si="2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3"/>
        <v>658.8125</v>
      </c>
      <c r="G46" t="s">
        <v>20</v>
      </c>
      <c r="H46">
        <v>98</v>
      </c>
      <c r="I46" s="7">
        <f t="shared" si="4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0"/>
        <v>43541.208333333328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5"/>
        <v>publishing</v>
      </c>
      <c r="T46" t="str">
        <f t="shared" si="2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3"/>
        <v>47.684210526315788</v>
      </c>
      <c r="G47" t="s">
        <v>14</v>
      </c>
      <c r="H47">
        <v>48</v>
      </c>
      <c r="I47" s="7">
        <f t="shared" si="4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0"/>
        <v>42676.208333333328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t="str">
        <f t="shared" si="5"/>
        <v>theater</v>
      </c>
      <c r="T47" t="str">
        <f t="shared" si="2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3"/>
        <v>114.78378378378378</v>
      </c>
      <c r="G48" t="s">
        <v>20</v>
      </c>
      <c r="H48">
        <v>92</v>
      </c>
      <c r="I48" s="7">
        <f t="shared" si="4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0"/>
        <v>40367.208333333336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5"/>
        <v>music</v>
      </c>
      <c r="T48" t="str">
        <f t="shared" si="2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3"/>
        <v>475.26666666666665</v>
      </c>
      <c r="G49" t="s">
        <v>20</v>
      </c>
      <c r="H49">
        <v>149</v>
      </c>
      <c r="I49" s="7">
        <f t="shared" si="4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0"/>
        <v>41727.208333333336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5"/>
        <v>theater</v>
      </c>
      <c r="T49" t="str">
        <f t="shared" si="2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3"/>
        <v>386.97297297297297</v>
      </c>
      <c r="G50" t="s">
        <v>20</v>
      </c>
      <c r="H50">
        <v>2431</v>
      </c>
      <c r="I50" s="7">
        <f t="shared" si="4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0"/>
        <v>42180.208333333328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5"/>
        <v>theater</v>
      </c>
      <c r="T50" t="str">
        <f t="shared" si="2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3"/>
        <v>189.625</v>
      </c>
      <c r="G51" t="s">
        <v>20</v>
      </c>
      <c r="H51">
        <v>303</v>
      </c>
      <c r="I51" s="7">
        <f t="shared" si="4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0"/>
        <v>43758.208333333328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t="str">
        <f t="shared" si="5"/>
        <v>music</v>
      </c>
      <c r="T51" t="str">
        <f t="shared" si="2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3"/>
        <v>2</v>
      </c>
      <c r="G52" t="s">
        <v>14</v>
      </c>
      <c r="H52">
        <v>1</v>
      </c>
      <c r="I52" s="7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0"/>
        <v>41487.208333333336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5"/>
        <v>music</v>
      </c>
      <c r="T52" t="str">
        <f t="shared" si="2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3"/>
        <v>91.867805186590772</v>
      </c>
      <c r="G53" t="s">
        <v>14</v>
      </c>
      <c r="H53">
        <v>1467</v>
      </c>
      <c r="I53" s="7">
        <f t="shared" si="4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0"/>
        <v>40995.208333333336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5"/>
        <v>technology</v>
      </c>
      <c r="T53" t="str">
        <f t="shared" si="2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3"/>
        <v>34.152777777777779</v>
      </c>
      <c r="G54" t="s">
        <v>14</v>
      </c>
      <c r="H54">
        <v>75</v>
      </c>
      <c r="I54" s="7">
        <f t="shared" si="4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0"/>
        <v>40436.208333333336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5"/>
        <v>theater</v>
      </c>
      <c r="T54" t="str">
        <f t="shared" si="2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3"/>
        <v>140.40909090909091</v>
      </c>
      <c r="G55" t="s">
        <v>20</v>
      </c>
      <c r="H55">
        <v>209</v>
      </c>
      <c r="I55" s="7">
        <f t="shared" si="4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0"/>
        <v>41779.208333333336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5"/>
        <v>film &amp; video</v>
      </c>
      <c r="T55" t="str">
        <f t="shared" si="2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3"/>
        <v>89.86666666666666</v>
      </c>
      <c r="G56" t="s">
        <v>14</v>
      </c>
      <c r="H56">
        <v>120</v>
      </c>
      <c r="I56" s="7">
        <f t="shared" si="4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0"/>
        <v>43170.25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5"/>
        <v>technology</v>
      </c>
      <c r="T56" t="str">
        <f t="shared" si="2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3"/>
        <v>177.96969696969697</v>
      </c>
      <c r="G57" t="s">
        <v>20</v>
      </c>
      <c r="H57">
        <v>131</v>
      </c>
      <c r="I57" s="7">
        <f t="shared" si="4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0"/>
        <v>43311.208333333328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5"/>
        <v>music</v>
      </c>
      <c r="T57" t="str">
        <f t="shared" si="2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3"/>
        <v>143.66249999999999</v>
      </c>
      <c r="G58" t="s">
        <v>20</v>
      </c>
      <c r="H58">
        <v>164</v>
      </c>
      <c r="I58" s="7">
        <f t="shared" si="4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0"/>
        <v>42014.25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t="str">
        <f t="shared" si="5"/>
        <v>technology</v>
      </c>
      <c r="T58" t="str">
        <f t="shared" si="2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3"/>
        <v>215.27586206896552</v>
      </c>
      <c r="G59" t="s">
        <v>20</v>
      </c>
      <c r="H59">
        <v>201</v>
      </c>
      <c r="I59" s="7">
        <f t="shared" si="4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0"/>
        <v>42979.208333333328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5"/>
        <v>games</v>
      </c>
      <c r="T59" t="str">
        <f t="shared" si="2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3"/>
        <v>227.11111111111114</v>
      </c>
      <c r="G60" t="s">
        <v>20</v>
      </c>
      <c r="H60">
        <v>211</v>
      </c>
      <c r="I60" s="7">
        <f t="shared" si="4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0"/>
        <v>42268.208333333328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5"/>
        <v>theater</v>
      </c>
      <c r="T60" t="str">
        <f t="shared" si="2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3"/>
        <v>275.07142857142861</v>
      </c>
      <c r="G61" t="s">
        <v>20</v>
      </c>
      <c r="H61">
        <v>128</v>
      </c>
      <c r="I61" s="7">
        <f t="shared" si="4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0"/>
        <v>42898.208333333328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5"/>
        <v>theater</v>
      </c>
      <c r="T61" t="str">
        <f t="shared" si="2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3"/>
        <v>144.37048832271762</v>
      </c>
      <c r="G62" t="s">
        <v>20</v>
      </c>
      <c r="H62">
        <v>1600</v>
      </c>
      <c r="I62" s="7">
        <f t="shared" si="4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0"/>
        <v>41107.208333333336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5"/>
        <v>theater</v>
      </c>
      <c r="T62" t="str">
        <f t="shared" si="2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3"/>
        <v>92.74598393574297</v>
      </c>
      <c r="G63" t="s">
        <v>14</v>
      </c>
      <c r="H63">
        <v>2253</v>
      </c>
      <c r="I63" s="7">
        <f t="shared" si="4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0"/>
        <v>40595.25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5"/>
        <v>theater</v>
      </c>
      <c r="T63" t="str">
        <f t="shared" si="2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3"/>
        <v>722.6</v>
      </c>
      <c r="G64" t="s">
        <v>20</v>
      </c>
      <c r="H64">
        <v>249</v>
      </c>
      <c r="I64" s="7">
        <f t="shared" si="4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0"/>
        <v>42160.208333333328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5"/>
        <v>technology</v>
      </c>
      <c r="T64" t="str">
        <f t="shared" si="2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3"/>
        <v>11.851063829787234</v>
      </c>
      <c r="G65" t="s">
        <v>14</v>
      </c>
      <c r="H65">
        <v>5</v>
      </c>
      <c r="I65" s="7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0"/>
        <v>42853.208333333328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5"/>
        <v>theater</v>
      </c>
      <c r="T65" t="str">
        <f t="shared" si="2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3"/>
        <v>97.642857142857139</v>
      </c>
      <c r="G66" t="s">
        <v>14</v>
      </c>
      <c r="H66">
        <v>38</v>
      </c>
      <c r="I66" s="7">
        <f t="shared" si="4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0"/>
        <v>43283.208333333328</v>
      </c>
      <c r="O66" s="11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5"/>
        <v>technology</v>
      </c>
      <c r="T66" t="str">
        <f t="shared" si="2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3"/>
        <v>236.14754098360655</v>
      </c>
      <c r="G67" t="s">
        <v>20</v>
      </c>
      <c r="H67">
        <v>236</v>
      </c>
      <c r="I67" s="7">
        <f t="shared" si="4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si="5"/>
        <v>theater</v>
      </c>
      <c r="T67" t="str">
        <f t="shared" ref="T67:T130" si="8">RIGHT(R67,LEN(R67)-SEARCH("/",R67))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ref="F68:F131" si="9">E68/D68*100</f>
        <v>45.068965517241381</v>
      </c>
      <c r="G68" t="s">
        <v>14</v>
      </c>
      <c r="H68">
        <v>12</v>
      </c>
      <c r="I68" s="7">
        <f t="shared" ref="I68:I131" si="10">IFERROR(E68/H68,0)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ref="S68:S131" si="11">LEFT(R68,SEARCH("/",R68)-1)</f>
        <v>theater</v>
      </c>
      <c r="T68" t="str">
        <f t="shared" si="8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9"/>
        <v>162.38567493112947</v>
      </c>
      <c r="G69" t="s">
        <v>20</v>
      </c>
      <c r="H69">
        <v>4065</v>
      </c>
      <c r="I69" s="7">
        <f t="shared" si="10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8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9"/>
        <v>254.52631578947367</v>
      </c>
      <c r="G70" t="s">
        <v>20</v>
      </c>
      <c r="H70">
        <v>246</v>
      </c>
      <c r="I70" s="7">
        <f t="shared" si="10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8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9"/>
        <v>24.063291139240505</v>
      </c>
      <c r="G71" t="s">
        <v>74</v>
      </c>
      <c r="H71">
        <v>17</v>
      </c>
      <c r="I71" s="7">
        <f t="shared" si="10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8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9"/>
        <v>123.74140625000001</v>
      </c>
      <c r="G72" t="s">
        <v>20</v>
      </c>
      <c r="H72">
        <v>2475</v>
      </c>
      <c r="I72" s="7">
        <f t="shared" si="10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8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9"/>
        <v>108.06666666666666</v>
      </c>
      <c r="G73" t="s">
        <v>20</v>
      </c>
      <c r="H73">
        <v>76</v>
      </c>
      <c r="I73" s="7">
        <f t="shared" si="10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8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9"/>
        <v>670.33333333333326</v>
      </c>
      <c r="G74" t="s">
        <v>20</v>
      </c>
      <c r="H74">
        <v>54</v>
      </c>
      <c r="I74" s="7">
        <f t="shared" si="10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8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9"/>
        <v>660.92857142857144</v>
      </c>
      <c r="G75" t="s">
        <v>20</v>
      </c>
      <c r="H75">
        <v>88</v>
      </c>
      <c r="I75" s="7">
        <f t="shared" si="10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8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9"/>
        <v>122.46153846153847</v>
      </c>
      <c r="G76" t="s">
        <v>20</v>
      </c>
      <c r="H76">
        <v>85</v>
      </c>
      <c r="I76" s="7">
        <f t="shared" si="10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8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9"/>
        <v>150.57731958762886</v>
      </c>
      <c r="G77" t="s">
        <v>20</v>
      </c>
      <c r="H77">
        <v>170</v>
      </c>
      <c r="I77" s="7">
        <f t="shared" si="10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8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9"/>
        <v>78.106590724165997</v>
      </c>
      <c r="G78" t="s">
        <v>14</v>
      </c>
      <c r="H78">
        <v>1684</v>
      </c>
      <c r="I78" s="7">
        <f t="shared" si="10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8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9"/>
        <v>46.94736842105263</v>
      </c>
      <c r="G79" t="s">
        <v>14</v>
      </c>
      <c r="H79">
        <v>56</v>
      </c>
      <c r="I79" s="7">
        <f t="shared" si="10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8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9"/>
        <v>300.8</v>
      </c>
      <c r="G80" t="s">
        <v>20</v>
      </c>
      <c r="H80">
        <v>330</v>
      </c>
      <c r="I80" s="7">
        <f t="shared" si="10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8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9"/>
        <v>69.598615916955026</v>
      </c>
      <c r="G81" t="s">
        <v>14</v>
      </c>
      <c r="H81">
        <v>838</v>
      </c>
      <c r="I81" s="7">
        <f t="shared" si="10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8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9"/>
        <v>637.4545454545455</v>
      </c>
      <c r="G82" t="s">
        <v>20</v>
      </c>
      <c r="H82">
        <v>127</v>
      </c>
      <c r="I82" s="7">
        <f t="shared" si="10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8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9"/>
        <v>225.33928571428569</v>
      </c>
      <c r="G83" t="s">
        <v>20</v>
      </c>
      <c r="H83">
        <v>411</v>
      </c>
      <c r="I83" s="7">
        <f t="shared" si="10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8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9"/>
        <v>1497.3000000000002</v>
      </c>
      <c r="G84" t="s">
        <v>20</v>
      </c>
      <c r="H84">
        <v>180</v>
      </c>
      <c r="I84" s="7">
        <f t="shared" si="10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8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9"/>
        <v>37.590225563909776</v>
      </c>
      <c r="G85" t="s">
        <v>14</v>
      </c>
      <c r="H85">
        <v>1000</v>
      </c>
      <c r="I85" s="7">
        <f t="shared" si="10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8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9"/>
        <v>132.36942675159236</v>
      </c>
      <c r="G86" t="s">
        <v>20</v>
      </c>
      <c r="H86">
        <v>374</v>
      </c>
      <c r="I86" s="7">
        <f t="shared" si="10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8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9"/>
        <v>131.22448979591837</v>
      </c>
      <c r="G87" t="s">
        <v>20</v>
      </c>
      <c r="H87">
        <v>71</v>
      </c>
      <c r="I87" s="7">
        <f t="shared" si="10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8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9"/>
        <v>167.63513513513513</v>
      </c>
      <c r="G88" t="s">
        <v>20</v>
      </c>
      <c r="H88">
        <v>203</v>
      </c>
      <c r="I88" s="7">
        <f t="shared" si="10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8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9"/>
        <v>61.984886649874063</v>
      </c>
      <c r="G89" t="s">
        <v>14</v>
      </c>
      <c r="H89">
        <v>1482</v>
      </c>
      <c r="I89" s="7">
        <f t="shared" si="10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8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9"/>
        <v>260.75</v>
      </c>
      <c r="G90" t="s">
        <v>20</v>
      </c>
      <c r="H90">
        <v>113</v>
      </c>
      <c r="I90" s="7">
        <f t="shared" si="10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8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9"/>
        <v>252.58823529411765</v>
      </c>
      <c r="G91" t="s">
        <v>20</v>
      </c>
      <c r="H91">
        <v>96</v>
      </c>
      <c r="I91" s="7">
        <f t="shared" si="10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8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9"/>
        <v>78.615384615384613</v>
      </c>
      <c r="G92" t="s">
        <v>14</v>
      </c>
      <c r="H92">
        <v>106</v>
      </c>
      <c r="I92" s="7">
        <f t="shared" si="10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8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9"/>
        <v>48.404406999351913</v>
      </c>
      <c r="G93" t="s">
        <v>14</v>
      </c>
      <c r="H93">
        <v>679</v>
      </c>
      <c r="I93" s="7">
        <f t="shared" si="10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8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9"/>
        <v>258.875</v>
      </c>
      <c r="G94" t="s">
        <v>20</v>
      </c>
      <c r="H94">
        <v>498</v>
      </c>
      <c r="I94" s="7">
        <f t="shared" si="10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8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9"/>
        <v>60.548713235294116</v>
      </c>
      <c r="G95" t="s">
        <v>74</v>
      </c>
      <c r="H95">
        <v>610</v>
      </c>
      <c r="I95" s="7">
        <f t="shared" si="10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8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9"/>
        <v>303.68965517241378</v>
      </c>
      <c r="G96" t="s">
        <v>20</v>
      </c>
      <c r="H96">
        <v>180</v>
      </c>
      <c r="I96" s="7">
        <f t="shared" si="10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8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9"/>
        <v>112.99999999999999</v>
      </c>
      <c r="G97" t="s">
        <v>20</v>
      </c>
      <c r="H97">
        <v>27</v>
      </c>
      <c r="I97" s="7">
        <f t="shared" si="10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8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9"/>
        <v>217.37876614060258</v>
      </c>
      <c r="G98" t="s">
        <v>20</v>
      </c>
      <c r="H98">
        <v>2331</v>
      </c>
      <c r="I98" s="7">
        <f t="shared" si="10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8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9"/>
        <v>926.69230769230762</v>
      </c>
      <c r="G99" t="s">
        <v>20</v>
      </c>
      <c r="H99">
        <v>113</v>
      </c>
      <c r="I99" s="7">
        <f t="shared" si="10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8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9"/>
        <v>33.692229038854805</v>
      </c>
      <c r="G100" t="s">
        <v>14</v>
      </c>
      <c r="H100">
        <v>1220</v>
      </c>
      <c r="I100" s="7">
        <f t="shared" si="10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8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9"/>
        <v>196.7236842105263</v>
      </c>
      <c r="G101" t="s">
        <v>20</v>
      </c>
      <c r="H101">
        <v>164</v>
      </c>
      <c r="I101" s="7">
        <f t="shared" si="10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8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9"/>
        <v>1</v>
      </c>
      <c r="G102" t="s">
        <v>14</v>
      </c>
      <c r="H102">
        <v>1</v>
      </c>
      <c r="I102" s="7">
        <f t="shared" si="10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8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9"/>
        <v>1021.4444444444445</v>
      </c>
      <c r="G103" t="s">
        <v>20</v>
      </c>
      <c r="H103">
        <v>164</v>
      </c>
      <c r="I103" s="7">
        <f t="shared" si="10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8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9"/>
        <v>281.67567567567568</v>
      </c>
      <c r="G104" t="s">
        <v>20</v>
      </c>
      <c r="H104">
        <v>336</v>
      </c>
      <c r="I104" s="7">
        <f t="shared" si="10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8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9"/>
        <v>24.610000000000003</v>
      </c>
      <c r="G105" t="s">
        <v>14</v>
      </c>
      <c r="H105">
        <v>37</v>
      </c>
      <c r="I105" s="7">
        <f t="shared" si="10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8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9"/>
        <v>143.14010067114094</v>
      </c>
      <c r="G106" t="s">
        <v>20</v>
      </c>
      <c r="H106">
        <v>1917</v>
      </c>
      <c r="I106" s="7">
        <f t="shared" si="10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8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9"/>
        <v>144.54411764705884</v>
      </c>
      <c r="G107" t="s">
        <v>20</v>
      </c>
      <c r="H107">
        <v>95</v>
      </c>
      <c r="I107" s="7">
        <f t="shared" si="10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8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9"/>
        <v>359.12820512820514</v>
      </c>
      <c r="G108" t="s">
        <v>20</v>
      </c>
      <c r="H108">
        <v>147</v>
      </c>
      <c r="I108" s="7">
        <f t="shared" si="10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8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9"/>
        <v>186.48571428571427</v>
      </c>
      <c r="G109" t="s">
        <v>20</v>
      </c>
      <c r="H109">
        <v>86</v>
      </c>
      <c r="I109" s="7">
        <f t="shared" si="10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8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9"/>
        <v>595.26666666666665</v>
      </c>
      <c r="G110" t="s">
        <v>20</v>
      </c>
      <c r="H110">
        <v>83</v>
      </c>
      <c r="I110" s="7">
        <f t="shared" si="10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8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9"/>
        <v>59.21153846153846</v>
      </c>
      <c r="G111" t="s">
        <v>14</v>
      </c>
      <c r="H111">
        <v>60</v>
      </c>
      <c r="I111" s="7">
        <f t="shared" si="10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8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9"/>
        <v>14.962780898876405</v>
      </c>
      <c r="G112" t="s">
        <v>14</v>
      </c>
      <c r="H112">
        <v>296</v>
      </c>
      <c r="I112" s="7">
        <f t="shared" si="10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8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9"/>
        <v>119.95602605863192</v>
      </c>
      <c r="G113" t="s">
        <v>20</v>
      </c>
      <c r="H113">
        <v>676</v>
      </c>
      <c r="I113" s="7">
        <f t="shared" si="10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8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9"/>
        <v>268.82978723404256</v>
      </c>
      <c r="G114" t="s">
        <v>20</v>
      </c>
      <c r="H114">
        <v>361</v>
      </c>
      <c r="I114" s="7">
        <f t="shared" si="10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8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9"/>
        <v>376.87878787878788</v>
      </c>
      <c r="G115" t="s">
        <v>20</v>
      </c>
      <c r="H115">
        <v>131</v>
      </c>
      <c r="I115" s="7">
        <f t="shared" si="10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8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9"/>
        <v>727.15789473684208</v>
      </c>
      <c r="G116" t="s">
        <v>20</v>
      </c>
      <c r="H116">
        <v>126</v>
      </c>
      <c r="I116" s="7">
        <f t="shared" si="10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8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9"/>
        <v>87.211757648470297</v>
      </c>
      <c r="G117" t="s">
        <v>14</v>
      </c>
      <c r="H117">
        <v>3304</v>
      </c>
      <c r="I117" s="7">
        <f t="shared" si="10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8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9"/>
        <v>88</v>
      </c>
      <c r="G118" t="s">
        <v>14</v>
      </c>
      <c r="H118">
        <v>73</v>
      </c>
      <c r="I118" s="7">
        <f t="shared" si="10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8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9"/>
        <v>173.9387755102041</v>
      </c>
      <c r="G119" t="s">
        <v>20</v>
      </c>
      <c r="H119">
        <v>275</v>
      </c>
      <c r="I119" s="7">
        <f t="shared" si="10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8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9"/>
        <v>117.61111111111111</v>
      </c>
      <c r="G120" t="s">
        <v>20</v>
      </c>
      <c r="H120">
        <v>67</v>
      </c>
      <c r="I120" s="7">
        <f t="shared" si="10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8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9"/>
        <v>214.96</v>
      </c>
      <c r="G121" t="s">
        <v>20</v>
      </c>
      <c r="H121">
        <v>154</v>
      </c>
      <c r="I121" s="7">
        <f t="shared" si="10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8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9"/>
        <v>149.49667110519306</v>
      </c>
      <c r="G122" t="s">
        <v>20</v>
      </c>
      <c r="H122">
        <v>1782</v>
      </c>
      <c r="I122" s="7">
        <f t="shared" si="10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8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9"/>
        <v>219.33995584988963</v>
      </c>
      <c r="G123" t="s">
        <v>20</v>
      </c>
      <c r="H123">
        <v>903</v>
      </c>
      <c r="I123" s="7">
        <f t="shared" si="10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8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9"/>
        <v>64.367690058479525</v>
      </c>
      <c r="G124" t="s">
        <v>14</v>
      </c>
      <c r="H124">
        <v>3387</v>
      </c>
      <c r="I124" s="7">
        <f t="shared" si="10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8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9"/>
        <v>18.622397298818232</v>
      </c>
      <c r="G125" t="s">
        <v>14</v>
      </c>
      <c r="H125">
        <v>662</v>
      </c>
      <c r="I125" s="7">
        <f t="shared" si="10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8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9"/>
        <v>367.76923076923077</v>
      </c>
      <c r="G126" t="s">
        <v>20</v>
      </c>
      <c r="H126">
        <v>94</v>
      </c>
      <c r="I126" s="7">
        <f t="shared" si="10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8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9"/>
        <v>159.90566037735849</v>
      </c>
      <c r="G127" t="s">
        <v>20</v>
      </c>
      <c r="H127">
        <v>180</v>
      </c>
      <c r="I127" s="7">
        <f t="shared" si="10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8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9"/>
        <v>38.633185349611544</v>
      </c>
      <c r="G128" t="s">
        <v>14</v>
      </c>
      <c r="H128">
        <v>774</v>
      </c>
      <c r="I128" s="7">
        <f t="shared" si="10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8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9"/>
        <v>51.42151162790698</v>
      </c>
      <c r="G129" t="s">
        <v>14</v>
      </c>
      <c r="H129">
        <v>672</v>
      </c>
      <c r="I129" s="7">
        <f t="shared" si="10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8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9"/>
        <v>60.334277620396605</v>
      </c>
      <c r="G130" t="s">
        <v>74</v>
      </c>
      <c r="H130">
        <v>532</v>
      </c>
      <c r="I130" s="7">
        <f t="shared" si="10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8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9"/>
        <v>3.202693602693603</v>
      </c>
      <c r="G131" t="s">
        <v>74</v>
      </c>
      <c r="H131">
        <v>55</v>
      </c>
      <c r="I131" s="7">
        <f t="shared" si="10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2">(((L131/60)/60)/24)+DATE(1970,1,1)</f>
        <v>42038.25</v>
      </c>
      <c r="O131" s="11">
        <f t="shared" ref="O131:O194" si="13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si="11"/>
        <v>food</v>
      </c>
      <c r="T131" t="str">
        <f t="shared" ref="T131:T194" si="14">RIGHT(R131,LEN(R131)-SEARCH("/",R131))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ref="F132:F195" si="15">E132/D132*100</f>
        <v>155.46875</v>
      </c>
      <c r="G132" t="s">
        <v>20</v>
      </c>
      <c r="H132">
        <v>533</v>
      </c>
      <c r="I132" s="7">
        <f t="shared" ref="I132:I195" si="16">IFERROR(E132/H132,0)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2"/>
        <v>40842.208333333336</v>
      </c>
      <c r="O132" s="11">
        <f t="shared" si="13"/>
        <v>40858.25</v>
      </c>
      <c r="P132" t="b">
        <v>0</v>
      </c>
      <c r="Q132" t="b">
        <v>0</v>
      </c>
      <c r="R132" t="s">
        <v>53</v>
      </c>
      <c r="S132" t="str">
        <f t="shared" ref="S132:S195" si="17">LEFT(R132,SEARCH("/",R132)-1)</f>
        <v>film &amp; video</v>
      </c>
      <c r="T132" t="str">
        <f t="shared" si="14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5"/>
        <v>100.85974499089254</v>
      </c>
      <c r="G133" t="s">
        <v>20</v>
      </c>
      <c r="H133">
        <v>2443</v>
      </c>
      <c r="I133" s="7">
        <f t="shared" si="16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2"/>
        <v>41607.25</v>
      </c>
      <c r="O133" s="11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7"/>
        <v>technology</v>
      </c>
      <c r="T133" t="str">
        <f t="shared" si="14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5"/>
        <v>116.18181818181819</v>
      </c>
      <c r="G134" t="s">
        <v>20</v>
      </c>
      <c r="H134">
        <v>89</v>
      </c>
      <c r="I134" s="7">
        <f t="shared" si="16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2"/>
        <v>43112.25</v>
      </c>
      <c r="O134" s="11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7"/>
        <v>theater</v>
      </c>
      <c r="T134" t="str">
        <f t="shared" si="14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5"/>
        <v>310.77777777777777</v>
      </c>
      <c r="G135" t="s">
        <v>20</v>
      </c>
      <c r="H135">
        <v>159</v>
      </c>
      <c r="I135" s="7">
        <f t="shared" si="16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2"/>
        <v>40767.208333333336</v>
      </c>
      <c r="O135" s="11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7"/>
        <v>music</v>
      </c>
      <c r="T135" t="str">
        <f t="shared" si="14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5"/>
        <v>89.73668341708543</v>
      </c>
      <c r="G136" t="s">
        <v>14</v>
      </c>
      <c r="H136">
        <v>940</v>
      </c>
      <c r="I136" s="7">
        <f t="shared" si="16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2"/>
        <v>40713.208333333336</v>
      </c>
      <c r="O136" s="11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7"/>
        <v>film &amp; video</v>
      </c>
      <c r="T136" t="str">
        <f t="shared" si="14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5"/>
        <v>71.27272727272728</v>
      </c>
      <c r="G137" t="s">
        <v>14</v>
      </c>
      <c r="H137">
        <v>117</v>
      </c>
      <c r="I137" s="7">
        <f t="shared" si="16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2"/>
        <v>41340.25</v>
      </c>
      <c r="O137" s="11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7"/>
        <v>theater</v>
      </c>
      <c r="T137" t="str">
        <f t="shared" si="14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5"/>
        <v>3.2862318840579712</v>
      </c>
      <c r="G138" t="s">
        <v>74</v>
      </c>
      <c r="H138">
        <v>58</v>
      </c>
      <c r="I138" s="7">
        <f t="shared" si="16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2"/>
        <v>41797.208333333336</v>
      </c>
      <c r="O138" s="11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7"/>
        <v>film &amp; video</v>
      </c>
      <c r="T138" t="str">
        <f t="shared" si="14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5"/>
        <v>261.77777777777777</v>
      </c>
      <c r="G139" t="s">
        <v>20</v>
      </c>
      <c r="H139">
        <v>50</v>
      </c>
      <c r="I139" s="7">
        <f t="shared" si="16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2"/>
        <v>40457.208333333336</v>
      </c>
      <c r="O139" s="11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7"/>
        <v>publishing</v>
      </c>
      <c r="T139" t="str">
        <f t="shared" si="14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5"/>
        <v>96</v>
      </c>
      <c r="G140" t="s">
        <v>14</v>
      </c>
      <c r="H140">
        <v>115</v>
      </c>
      <c r="I140" s="7">
        <f t="shared" si="16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2"/>
        <v>41180.208333333336</v>
      </c>
      <c r="O140" s="11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7"/>
        <v>games</v>
      </c>
      <c r="T140" t="str">
        <f t="shared" si="14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5"/>
        <v>20.896851248642779</v>
      </c>
      <c r="G141" t="s">
        <v>14</v>
      </c>
      <c r="H141">
        <v>326</v>
      </c>
      <c r="I141" s="7">
        <f t="shared" si="16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2"/>
        <v>42115.208333333328</v>
      </c>
      <c r="O141" s="11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7"/>
        <v>technology</v>
      </c>
      <c r="T141" t="str">
        <f t="shared" si="14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5"/>
        <v>223.16363636363636</v>
      </c>
      <c r="G142" t="s">
        <v>20</v>
      </c>
      <c r="H142">
        <v>186</v>
      </c>
      <c r="I142" s="7">
        <f t="shared" si="16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2"/>
        <v>43156.25</v>
      </c>
      <c r="O142" s="11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7"/>
        <v>film &amp; video</v>
      </c>
      <c r="T142" t="str">
        <f t="shared" si="14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5"/>
        <v>101.59097978227061</v>
      </c>
      <c r="G143" t="s">
        <v>20</v>
      </c>
      <c r="H143">
        <v>1071</v>
      </c>
      <c r="I143" s="7">
        <f t="shared" si="16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2"/>
        <v>42167.208333333328</v>
      </c>
      <c r="O143" s="11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7"/>
        <v>technology</v>
      </c>
      <c r="T143" t="str">
        <f t="shared" si="14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5"/>
        <v>230.03999999999996</v>
      </c>
      <c r="G144" t="s">
        <v>20</v>
      </c>
      <c r="H144">
        <v>117</v>
      </c>
      <c r="I144" s="7">
        <f t="shared" si="16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2"/>
        <v>41005.208333333336</v>
      </c>
      <c r="O144" s="11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7"/>
        <v>technology</v>
      </c>
      <c r="T144" t="str">
        <f t="shared" si="14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5"/>
        <v>135.59259259259261</v>
      </c>
      <c r="G145" t="s">
        <v>20</v>
      </c>
      <c r="H145">
        <v>70</v>
      </c>
      <c r="I145" s="7">
        <f t="shared" si="16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2"/>
        <v>40357.208333333336</v>
      </c>
      <c r="O145" s="11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7"/>
        <v>music</v>
      </c>
      <c r="T145" t="str">
        <f t="shared" si="14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5"/>
        <v>129.1</v>
      </c>
      <c r="G146" t="s">
        <v>20</v>
      </c>
      <c r="H146">
        <v>135</v>
      </c>
      <c r="I146" s="7">
        <f t="shared" si="16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2"/>
        <v>43633.208333333328</v>
      </c>
      <c r="O146" s="11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7"/>
        <v>theater</v>
      </c>
      <c r="T146" t="str">
        <f t="shared" si="14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5"/>
        <v>236.512</v>
      </c>
      <c r="G147" t="s">
        <v>20</v>
      </c>
      <c r="H147">
        <v>768</v>
      </c>
      <c r="I147" s="7">
        <f t="shared" si="16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2"/>
        <v>41889.208333333336</v>
      </c>
      <c r="O147" s="11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7"/>
        <v>technology</v>
      </c>
      <c r="T147" t="str">
        <f t="shared" si="14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5"/>
        <v>17.25</v>
      </c>
      <c r="G148" t="s">
        <v>74</v>
      </c>
      <c r="H148">
        <v>51</v>
      </c>
      <c r="I148" s="7">
        <f t="shared" si="16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2"/>
        <v>40855.25</v>
      </c>
      <c r="O148" s="11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7"/>
        <v>theater</v>
      </c>
      <c r="T148" t="str">
        <f t="shared" si="14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5"/>
        <v>112.49397590361446</v>
      </c>
      <c r="G149" t="s">
        <v>20</v>
      </c>
      <c r="H149">
        <v>199</v>
      </c>
      <c r="I149" s="7">
        <f t="shared" si="16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2"/>
        <v>42534.208333333328</v>
      </c>
      <c r="O149" s="11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7"/>
        <v>theater</v>
      </c>
      <c r="T149" t="str">
        <f t="shared" si="14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5"/>
        <v>121.02150537634408</v>
      </c>
      <c r="G150" t="s">
        <v>20</v>
      </c>
      <c r="H150">
        <v>107</v>
      </c>
      <c r="I150" s="7">
        <f t="shared" si="16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2"/>
        <v>42941.208333333328</v>
      </c>
      <c r="O150" s="11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7"/>
        <v>technology</v>
      </c>
      <c r="T150" t="str">
        <f t="shared" si="14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5"/>
        <v>219.87096774193549</v>
      </c>
      <c r="G151" t="s">
        <v>20</v>
      </c>
      <c r="H151">
        <v>195</v>
      </c>
      <c r="I151" s="7">
        <f t="shared" si="16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2"/>
        <v>41275.25</v>
      </c>
      <c r="O151" s="11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7"/>
        <v>music</v>
      </c>
      <c r="T151" t="str">
        <f t="shared" si="14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5"/>
        <v>1</v>
      </c>
      <c r="G152" t="s">
        <v>14</v>
      </c>
      <c r="H152">
        <v>1</v>
      </c>
      <c r="I152" s="7">
        <f t="shared" si="16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2"/>
        <v>43450.25</v>
      </c>
      <c r="O152" s="11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7"/>
        <v>music</v>
      </c>
      <c r="T152" t="str">
        <f t="shared" si="14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5"/>
        <v>64.166909620991248</v>
      </c>
      <c r="G153" t="s">
        <v>14</v>
      </c>
      <c r="H153">
        <v>1467</v>
      </c>
      <c r="I153" s="7">
        <f t="shared" si="16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2"/>
        <v>41799.208333333336</v>
      </c>
      <c r="O153" s="11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7"/>
        <v>music</v>
      </c>
      <c r="T153" t="str">
        <f t="shared" si="14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5"/>
        <v>423.06746987951806</v>
      </c>
      <c r="G154" t="s">
        <v>20</v>
      </c>
      <c r="H154">
        <v>3376</v>
      </c>
      <c r="I154" s="7">
        <f t="shared" si="16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2"/>
        <v>42783.25</v>
      </c>
      <c r="O154" s="11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7"/>
        <v>music</v>
      </c>
      <c r="T154" t="str">
        <f t="shared" si="14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5"/>
        <v>92.984160506863773</v>
      </c>
      <c r="G155" t="s">
        <v>14</v>
      </c>
      <c r="H155">
        <v>5681</v>
      </c>
      <c r="I155" s="7">
        <f t="shared" si="16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2"/>
        <v>41201.208333333336</v>
      </c>
      <c r="O155" s="11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7"/>
        <v>theater</v>
      </c>
      <c r="T155" t="str">
        <f t="shared" si="14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5"/>
        <v>58.756567425569173</v>
      </c>
      <c r="G156" t="s">
        <v>14</v>
      </c>
      <c r="H156">
        <v>1059</v>
      </c>
      <c r="I156" s="7">
        <f t="shared" si="16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2"/>
        <v>42502.208333333328</v>
      </c>
      <c r="O156" s="11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7"/>
        <v>music</v>
      </c>
      <c r="T156" t="str">
        <f t="shared" si="14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5"/>
        <v>65.022222222222226</v>
      </c>
      <c r="G157" t="s">
        <v>14</v>
      </c>
      <c r="H157">
        <v>1194</v>
      </c>
      <c r="I157" s="7">
        <f t="shared" si="16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2"/>
        <v>40262.208333333336</v>
      </c>
      <c r="O157" s="11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7"/>
        <v>theater</v>
      </c>
      <c r="T157" t="str">
        <f t="shared" si="14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5"/>
        <v>73.939560439560438</v>
      </c>
      <c r="G158" t="s">
        <v>74</v>
      </c>
      <c r="H158">
        <v>379</v>
      </c>
      <c r="I158" s="7">
        <f t="shared" si="16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2"/>
        <v>43743.208333333328</v>
      </c>
      <c r="O158" s="11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7"/>
        <v>music</v>
      </c>
      <c r="T158" t="str">
        <f t="shared" si="14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5"/>
        <v>52.666666666666664</v>
      </c>
      <c r="G159" t="s">
        <v>14</v>
      </c>
      <c r="H159">
        <v>30</v>
      </c>
      <c r="I159" s="7">
        <f t="shared" si="16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2"/>
        <v>41638.25</v>
      </c>
      <c r="O159" s="11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7"/>
        <v>photography</v>
      </c>
      <c r="T159" t="str">
        <f t="shared" si="14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5"/>
        <v>220.95238095238096</v>
      </c>
      <c r="G160" t="s">
        <v>20</v>
      </c>
      <c r="H160">
        <v>41</v>
      </c>
      <c r="I160" s="7">
        <f t="shared" si="16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2"/>
        <v>42346.25</v>
      </c>
      <c r="O160" s="11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7"/>
        <v>music</v>
      </c>
      <c r="T160" t="str">
        <f t="shared" si="14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5"/>
        <v>100.01150627615063</v>
      </c>
      <c r="G161" t="s">
        <v>20</v>
      </c>
      <c r="H161">
        <v>1821</v>
      </c>
      <c r="I161" s="7">
        <f t="shared" si="16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2"/>
        <v>43551.208333333328</v>
      </c>
      <c r="O161" s="11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7"/>
        <v>theater</v>
      </c>
      <c r="T161" t="str">
        <f t="shared" si="14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5"/>
        <v>162.3125</v>
      </c>
      <c r="G162" t="s">
        <v>20</v>
      </c>
      <c r="H162">
        <v>164</v>
      </c>
      <c r="I162" s="7">
        <f t="shared" si="16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2"/>
        <v>43582.208333333328</v>
      </c>
      <c r="O162" s="11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7"/>
        <v>technology</v>
      </c>
      <c r="T162" t="str">
        <f t="shared" si="14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5"/>
        <v>78.181818181818187</v>
      </c>
      <c r="G163" t="s">
        <v>14</v>
      </c>
      <c r="H163">
        <v>75</v>
      </c>
      <c r="I163" s="7">
        <f t="shared" si="16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2"/>
        <v>42270.208333333328</v>
      </c>
      <c r="O163" s="11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7"/>
        <v>technology</v>
      </c>
      <c r="T163" t="str">
        <f t="shared" si="14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5"/>
        <v>149.73770491803279</v>
      </c>
      <c r="G164" t="s">
        <v>20</v>
      </c>
      <c r="H164">
        <v>157</v>
      </c>
      <c r="I164" s="7">
        <f t="shared" si="16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2"/>
        <v>43442.25</v>
      </c>
      <c r="O164" s="11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7"/>
        <v>music</v>
      </c>
      <c r="T164" t="str">
        <f t="shared" si="14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5"/>
        <v>253.25714285714284</v>
      </c>
      <c r="G165" t="s">
        <v>20</v>
      </c>
      <c r="H165">
        <v>246</v>
      </c>
      <c r="I165" s="7">
        <f t="shared" si="16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2"/>
        <v>43028.208333333328</v>
      </c>
      <c r="O165" s="11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7"/>
        <v>photography</v>
      </c>
      <c r="T165" t="str">
        <f t="shared" si="14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5"/>
        <v>100.16943521594683</v>
      </c>
      <c r="G166" t="s">
        <v>20</v>
      </c>
      <c r="H166">
        <v>1396</v>
      </c>
      <c r="I166" s="7">
        <f t="shared" si="16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2"/>
        <v>43016.208333333328</v>
      </c>
      <c r="O166" s="11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7"/>
        <v>theater</v>
      </c>
      <c r="T166" t="str">
        <f t="shared" si="14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5"/>
        <v>121.99004424778761</v>
      </c>
      <c r="G167" t="s">
        <v>20</v>
      </c>
      <c r="H167">
        <v>2506</v>
      </c>
      <c r="I167" s="7">
        <f t="shared" si="16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2"/>
        <v>42948.208333333328</v>
      </c>
      <c r="O167" s="11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7"/>
        <v>technology</v>
      </c>
      <c r="T167" t="str">
        <f t="shared" si="14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5"/>
        <v>137.13265306122449</v>
      </c>
      <c r="G168" t="s">
        <v>20</v>
      </c>
      <c r="H168">
        <v>244</v>
      </c>
      <c r="I168" s="7">
        <f t="shared" si="16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2"/>
        <v>40534.25</v>
      </c>
      <c r="O168" s="11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7"/>
        <v>photography</v>
      </c>
      <c r="T168" t="str">
        <f t="shared" si="14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5"/>
        <v>415.53846153846149</v>
      </c>
      <c r="G169" t="s">
        <v>20</v>
      </c>
      <c r="H169">
        <v>146</v>
      </c>
      <c r="I169" s="7">
        <f t="shared" si="16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2"/>
        <v>41435.208333333336</v>
      </c>
      <c r="O169" s="11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7"/>
        <v>theater</v>
      </c>
      <c r="T169" t="str">
        <f t="shared" si="14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5"/>
        <v>31.30913348946136</v>
      </c>
      <c r="G170" t="s">
        <v>14</v>
      </c>
      <c r="H170">
        <v>955</v>
      </c>
      <c r="I170" s="7">
        <f t="shared" si="16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2"/>
        <v>43518.25</v>
      </c>
      <c r="O170" s="11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7"/>
        <v>music</v>
      </c>
      <c r="T170" t="str">
        <f t="shared" si="14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5"/>
        <v>424.08154506437768</v>
      </c>
      <c r="G171" t="s">
        <v>20</v>
      </c>
      <c r="H171">
        <v>1267</v>
      </c>
      <c r="I171" s="7">
        <f t="shared" si="16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2"/>
        <v>41077.208333333336</v>
      </c>
      <c r="O171" s="11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7"/>
        <v>film &amp; video</v>
      </c>
      <c r="T171" t="str">
        <f t="shared" si="14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5"/>
        <v>2.93886230728336</v>
      </c>
      <c r="G172" t="s">
        <v>14</v>
      </c>
      <c r="H172">
        <v>67</v>
      </c>
      <c r="I172" s="7">
        <f t="shared" si="16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2"/>
        <v>42950.208333333328</v>
      </c>
      <c r="O172" s="11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7"/>
        <v>music</v>
      </c>
      <c r="T172" t="str">
        <f t="shared" si="14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5"/>
        <v>10.63265306122449</v>
      </c>
      <c r="G173" t="s">
        <v>14</v>
      </c>
      <c r="H173">
        <v>5</v>
      </c>
      <c r="I173" s="7">
        <f t="shared" si="16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2"/>
        <v>41718.208333333336</v>
      </c>
      <c r="O173" s="11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7"/>
        <v>publishing</v>
      </c>
      <c r="T173" t="str">
        <f t="shared" si="14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5"/>
        <v>82.875</v>
      </c>
      <c r="G174" t="s">
        <v>14</v>
      </c>
      <c r="H174">
        <v>26</v>
      </c>
      <c r="I174" s="7">
        <f t="shared" si="16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2"/>
        <v>41839.208333333336</v>
      </c>
      <c r="O174" s="11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7"/>
        <v>film &amp; video</v>
      </c>
      <c r="T174" t="str">
        <f t="shared" si="14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5"/>
        <v>163.01447776628748</v>
      </c>
      <c r="G175" t="s">
        <v>20</v>
      </c>
      <c r="H175">
        <v>1561</v>
      </c>
      <c r="I175" s="7">
        <f t="shared" si="16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2"/>
        <v>41412.208333333336</v>
      </c>
      <c r="O175" s="11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7"/>
        <v>theater</v>
      </c>
      <c r="T175" t="str">
        <f t="shared" si="14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5"/>
        <v>894.66666666666674</v>
      </c>
      <c r="G176" t="s">
        <v>20</v>
      </c>
      <c r="H176">
        <v>48</v>
      </c>
      <c r="I176" s="7">
        <f t="shared" si="16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2"/>
        <v>42282.208333333328</v>
      </c>
      <c r="O176" s="11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7"/>
        <v>technology</v>
      </c>
      <c r="T176" t="str">
        <f t="shared" si="14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5"/>
        <v>26.191501103752756</v>
      </c>
      <c r="G177" t="s">
        <v>14</v>
      </c>
      <c r="H177">
        <v>1130</v>
      </c>
      <c r="I177" s="7">
        <f t="shared" si="16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2"/>
        <v>42613.208333333328</v>
      </c>
      <c r="O177" s="11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7"/>
        <v>theater</v>
      </c>
      <c r="T177" t="str">
        <f t="shared" si="14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5"/>
        <v>74.834782608695647</v>
      </c>
      <c r="G178" t="s">
        <v>14</v>
      </c>
      <c r="H178">
        <v>782</v>
      </c>
      <c r="I178" s="7">
        <f t="shared" si="16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2"/>
        <v>42616.208333333328</v>
      </c>
      <c r="O178" s="11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7"/>
        <v>theater</v>
      </c>
      <c r="T178" t="str">
        <f t="shared" si="14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5"/>
        <v>416.47680412371136</v>
      </c>
      <c r="G179" t="s">
        <v>20</v>
      </c>
      <c r="H179">
        <v>2739</v>
      </c>
      <c r="I179" s="7">
        <f t="shared" si="16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2"/>
        <v>40497.25</v>
      </c>
      <c r="O179" s="11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7"/>
        <v>theater</v>
      </c>
      <c r="T179" t="str">
        <f t="shared" si="14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5"/>
        <v>96.208333333333329</v>
      </c>
      <c r="G180" t="s">
        <v>14</v>
      </c>
      <c r="H180">
        <v>210</v>
      </c>
      <c r="I180" s="7">
        <f t="shared" si="16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2"/>
        <v>42999.208333333328</v>
      </c>
      <c r="O180" s="11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7"/>
        <v>food</v>
      </c>
      <c r="T180" t="str">
        <f t="shared" si="14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5"/>
        <v>357.71910112359546</v>
      </c>
      <c r="G181" t="s">
        <v>20</v>
      </c>
      <c r="H181">
        <v>3537</v>
      </c>
      <c r="I181" s="7">
        <f t="shared" si="16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2"/>
        <v>41350.208333333336</v>
      </c>
      <c r="O181" s="11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7"/>
        <v>theater</v>
      </c>
      <c r="T181" t="str">
        <f t="shared" si="14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5"/>
        <v>308.45714285714286</v>
      </c>
      <c r="G182" t="s">
        <v>20</v>
      </c>
      <c r="H182">
        <v>2107</v>
      </c>
      <c r="I182" s="7">
        <f t="shared" si="16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2"/>
        <v>40259.208333333336</v>
      </c>
      <c r="O182" s="11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7"/>
        <v>technology</v>
      </c>
      <c r="T182" t="str">
        <f t="shared" si="14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5"/>
        <v>61.802325581395344</v>
      </c>
      <c r="G183" t="s">
        <v>14</v>
      </c>
      <c r="H183">
        <v>136</v>
      </c>
      <c r="I183" s="7">
        <f t="shared" si="16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2"/>
        <v>43012.208333333328</v>
      </c>
      <c r="O183" s="11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7"/>
        <v>technology</v>
      </c>
      <c r="T183" t="str">
        <f t="shared" si="14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5"/>
        <v>722.32472324723244</v>
      </c>
      <c r="G184" t="s">
        <v>20</v>
      </c>
      <c r="H184">
        <v>3318</v>
      </c>
      <c r="I184" s="7">
        <f t="shared" si="16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2"/>
        <v>43631.208333333328</v>
      </c>
      <c r="O184" s="11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7"/>
        <v>theater</v>
      </c>
      <c r="T184" t="str">
        <f t="shared" si="14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5"/>
        <v>69.117647058823522</v>
      </c>
      <c r="G185" t="s">
        <v>14</v>
      </c>
      <c r="H185">
        <v>86</v>
      </c>
      <c r="I185" s="7">
        <f t="shared" si="16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2"/>
        <v>40430.208333333336</v>
      </c>
      <c r="O185" s="11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7"/>
        <v>music</v>
      </c>
      <c r="T185" t="str">
        <f t="shared" si="14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5"/>
        <v>293.05555555555554</v>
      </c>
      <c r="G186" t="s">
        <v>20</v>
      </c>
      <c r="H186">
        <v>340</v>
      </c>
      <c r="I186" s="7">
        <f t="shared" si="16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2"/>
        <v>43588.208333333328</v>
      </c>
      <c r="O186" s="11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7"/>
        <v>theater</v>
      </c>
      <c r="T186" t="str">
        <f t="shared" si="14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5"/>
        <v>71.8</v>
      </c>
      <c r="G187" t="s">
        <v>14</v>
      </c>
      <c r="H187">
        <v>19</v>
      </c>
      <c r="I187" s="7">
        <f t="shared" si="16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2"/>
        <v>43233.208333333328</v>
      </c>
      <c r="O187" s="11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7"/>
        <v>film &amp; video</v>
      </c>
      <c r="T187" t="str">
        <f t="shared" si="14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5"/>
        <v>31.934684684684683</v>
      </c>
      <c r="G188" t="s">
        <v>14</v>
      </c>
      <c r="H188">
        <v>886</v>
      </c>
      <c r="I188" s="7">
        <f t="shared" si="16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2"/>
        <v>41782.208333333336</v>
      </c>
      <c r="O188" s="11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7"/>
        <v>theater</v>
      </c>
      <c r="T188" t="str">
        <f t="shared" si="14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5"/>
        <v>229.87375415282392</v>
      </c>
      <c r="G189" t="s">
        <v>20</v>
      </c>
      <c r="H189">
        <v>1442</v>
      </c>
      <c r="I189" s="7">
        <f t="shared" si="16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2"/>
        <v>41328.25</v>
      </c>
      <c r="O189" s="11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7"/>
        <v>film &amp; video</v>
      </c>
      <c r="T189" t="str">
        <f t="shared" si="14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5"/>
        <v>32.012195121951223</v>
      </c>
      <c r="G190" t="s">
        <v>14</v>
      </c>
      <c r="H190">
        <v>35</v>
      </c>
      <c r="I190" s="7">
        <f t="shared" si="16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2"/>
        <v>41975.25</v>
      </c>
      <c r="O190" s="11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7"/>
        <v>theater</v>
      </c>
      <c r="T190" t="str">
        <f t="shared" si="14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5"/>
        <v>23.525352848928385</v>
      </c>
      <c r="G191" t="s">
        <v>74</v>
      </c>
      <c r="H191">
        <v>441</v>
      </c>
      <c r="I191" s="7">
        <f t="shared" si="16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2"/>
        <v>42433.25</v>
      </c>
      <c r="O191" s="11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7"/>
        <v>theater</v>
      </c>
      <c r="T191" t="str">
        <f t="shared" si="14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5"/>
        <v>68.594594594594597</v>
      </c>
      <c r="G192" t="s">
        <v>14</v>
      </c>
      <c r="H192">
        <v>24</v>
      </c>
      <c r="I192" s="7">
        <f t="shared" si="16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2"/>
        <v>41429.208333333336</v>
      </c>
      <c r="O192" s="11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7"/>
        <v>theater</v>
      </c>
      <c r="T192" t="str">
        <f t="shared" si="14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5"/>
        <v>37.952380952380956</v>
      </c>
      <c r="G193" t="s">
        <v>14</v>
      </c>
      <c r="H193">
        <v>86</v>
      </c>
      <c r="I193" s="7">
        <f t="shared" si="16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2"/>
        <v>43536.208333333328</v>
      </c>
      <c r="O193" s="11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7"/>
        <v>theater</v>
      </c>
      <c r="T193" t="str">
        <f t="shared" si="14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5"/>
        <v>19.992957746478872</v>
      </c>
      <c r="G194" t="s">
        <v>14</v>
      </c>
      <c r="H194">
        <v>243</v>
      </c>
      <c r="I194" s="7">
        <f t="shared" si="16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2"/>
        <v>41817.208333333336</v>
      </c>
      <c r="O194" s="11">
        <f t="shared" si="13"/>
        <v>41821.208333333336</v>
      </c>
      <c r="P194" t="b">
        <v>0</v>
      </c>
      <c r="Q194" t="b">
        <v>0</v>
      </c>
      <c r="R194" t="s">
        <v>23</v>
      </c>
      <c r="S194" t="str">
        <f t="shared" si="17"/>
        <v>music</v>
      </c>
      <c r="T194" t="str">
        <f t="shared" si="14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15"/>
        <v>45.636363636363633</v>
      </c>
      <c r="G195" t="s">
        <v>14</v>
      </c>
      <c r="H195">
        <v>65</v>
      </c>
      <c r="I195" s="7">
        <f t="shared" si="16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8">(((L195/60)/60)/24)+DATE(1970,1,1)</f>
        <v>43198.208333333328</v>
      </c>
      <c r="O195" s="11">
        <f t="shared" ref="O195:O258" si="19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17"/>
        <v>music</v>
      </c>
      <c r="T195" t="str">
        <f t="shared" ref="T195:T258" si="20">RIGHT(R195,LEN(R195)-SEARCH("/",R195))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ref="F196:F259" si="21">E196/D196*100</f>
        <v>122.7605633802817</v>
      </c>
      <c r="G196" t="s">
        <v>20</v>
      </c>
      <c r="H196">
        <v>126</v>
      </c>
      <c r="I196" s="7">
        <f t="shared" ref="I196:I259" si="22">IFERROR(E196/H196,0)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8"/>
        <v>42261.208333333328</v>
      </c>
      <c r="O196" s="11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ref="S196:S259" si="23">LEFT(R196,SEARCH("/",R196)-1)</f>
        <v>music</v>
      </c>
      <c r="T196" t="str">
        <f t="shared" si="20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21"/>
        <v>361.75316455696202</v>
      </c>
      <c r="G197" t="s">
        <v>20</v>
      </c>
      <c r="H197">
        <v>524</v>
      </c>
      <c r="I197" s="7">
        <f t="shared" si="2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8"/>
        <v>43310.208333333328</v>
      </c>
      <c r="O197" s="11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3"/>
        <v>music</v>
      </c>
      <c r="T197" t="str">
        <f t="shared" si="20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21"/>
        <v>63.146341463414636</v>
      </c>
      <c r="G198" t="s">
        <v>14</v>
      </c>
      <c r="H198">
        <v>100</v>
      </c>
      <c r="I198" s="7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8"/>
        <v>42616.208333333328</v>
      </c>
      <c r="O198" s="11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3"/>
        <v>technology</v>
      </c>
      <c r="T198" t="str">
        <f t="shared" si="20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21"/>
        <v>298.20475319926874</v>
      </c>
      <c r="G199" t="s">
        <v>20</v>
      </c>
      <c r="H199">
        <v>1989</v>
      </c>
      <c r="I199" s="7">
        <f t="shared" si="2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8"/>
        <v>42909.208333333328</v>
      </c>
      <c r="O199" s="11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3"/>
        <v>film &amp; video</v>
      </c>
      <c r="T199" t="str">
        <f t="shared" si="20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21"/>
        <v>9.5585443037974684</v>
      </c>
      <c r="G200" t="s">
        <v>14</v>
      </c>
      <c r="H200">
        <v>168</v>
      </c>
      <c r="I200" s="7">
        <f t="shared" si="2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8"/>
        <v>40396.208333333336</v>
      </c>
      <c r="O200" s="11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3"/>
        <v>music</v>
      </c>
      <c r="T200" t="str">
        <f t="shared" si="20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21"/>
        <v>53.777777777777779</v>
      </c>
      <c r="G201" t="s">
        <v>14</v>
      </c>
      <c r="H201">
        <v>13</v>
      </c>
      <c r="I201" s="7">
        <f t="shared" si="2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8"/>
        <v>42192.208333333328</v>
      </c>
      <c r="O201" s="11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3"/>
        <v>music</v>
      </c>
      <c r="T201" t="str">
        <f t="shared" si="20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21"/>
        <v>2</v>
      </c>
      <c r="G202" t="s">
        <v>14</v>
      </c>
      <c r="H202">
        <v>1</v>
      </c>
      <c r="I202" s="7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8"/>
        <v>40262.208333333336</v>
      </c>
      <c r="O202" s="11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3"/>
        <v>theater</v>
      </c>
      <c r="T202" t="str">
        <f t="shared" si="20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21"/>
        <v>681.19047619047615</v>
      </c>
      <c r="G203" t="s">
        <v>20</v>
      </c>
      <c r="H203">
        <v>157</v>
      </c>
      <c r="I203" s="7">
        <f t="shared" si="2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8"/>
        <v>41845.208333333336</v>
      </c>
      <c r="O203" s="11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3"/>
        <v>technology</v>
      </c>
      <c r="T203" t="str">
        <f t="shared" si="20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21"/>
        <v>78.831325301204828</v>
      </c>
      <c r="G204" t="s">
        <v>74</v>
      </c>
      <c r="H204">
        <v>82</v>
      </c>
      <c r="I204" s="7">
        <f t="shared" si="2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8"/>
        <v>40818.208333333336</v>
      </c>
      <c r="O204" s="11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3"/>
        <v>food</v>
      </c>
      <c r="T204" t="str">
        <f t="shared" si="20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21"/>
        <v>134.40792216817235</v>
      </c>
      <c r="G205" t="s">
        <v>20</v>
      </c>
      <c r="H205">
        <v>4498</v>
      </c>
      <c r="I205" s="7">
        <f t="shared" si="2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8"/>
        <v>42752.25</v>
      </c>
      <c r="O205" s="11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3"/>
        <v>theater</v>
      </c>
      <c r="T205" t="str">
        <f t="shared" si="20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21"/>
        <v>3.3719999999999999</v>
      </c>
      <c r="G206" t="s">
        <v>14</v>
      </c>
      <c r="H206">
        <v>40</v>
      </c>
      <c r="I206" s="7">
        <f t="shared" si="2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8"/>
        <v>40636.208333333336</v>
      </c>
      <c r="O206" s="11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3"/>
        <v>music</v>
      </c>
      <c r="T206" t="str">
        <f t="shared" si="20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21"/>
        <v>431.84615384615387</v>
      </c>
      <c r="G207" t="s">
        <v>20</v>
      </c>
      <c r="H207">
        <v>80</v>
      </c>
      <c r="I207" s="7">
        <f t="shared" si="2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8"/>
        <v>43390.208333333328</v>
      </c>
      <c r="O207" s="11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3"/>
        <v>theater</v>
      </c>
      <c r="T207" t="str">
        <f t="shared" si="20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21"/>
        <v>38.844444444444441</v>
      </c>
      <c r="G208" t="s">
        <v>74</v>
      </c>
      <c r="H208">
        <v>57</v>
      </c>
      <c r="I208" s="7">
        <f t="shared" si="2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8"/>
        <v>40236.25</v>
      </c>
      <c r="O208" s="11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3"/>
        <v>publishing</v>
      </c>
      <c r="T208" t="str">
        <f t="shared" si="20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21"/>
        <v>425.7</v>
      </c>
      <c r="G209" t="s">
        <v>20</v>
      </c>
      <c r="H209">
        <v>43</v>
      </c>
      <c r="I209" s="7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8"/>
        <v>43340.208333333328</v>
      </c>
      <c r="O209" s="11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3"/>
        <v>music</v>
      </c>
      <c r="T209" t="str">
        <f t="shared" si="20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21"/>
        <v>101.12239715591672</v>
      </c>
      <c r="G210" t="s">
        <v>20</v>
      </c>
      <c r="H210">
        <v>2053</v>
      </c>
      <c r="I210" s="7">
        <f t="shared" si="2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8"/>
        <v>43048.25</v>
      </c>
      <c r="O210" s="11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3"/>
        <v>film &amp; video</v>
      </c>
      <c r="T210" t="str">
        <f t="shared" si="20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21"/>
        <v>21.188688946015425</v>
      </c>
      <c r="G211" t="s">
        <v>47</v>
      </c>
      <c r="H211">
        <v>808</v>
      </c>
      <c r="I211" s="7">
        <f t="shared" si="2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8"/>
        <v>42496.208333333328</v>
      </c>
      <c r="O211" s="11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3"/>
        <v>film &amp; video</v>
      </c>
      <c r="T211" t="str">
        <f t="shared" si="20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21"/>
        <v>67.425531914893625</v>
      </c>
      <c r="G212" t="s">
        <v>14</v>
      </c>
      <c r="H212">
        <v>226</v>
      </c>
      <c r="I212" s="7">
        <f t="shared" si="2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8"/>
        <v>42797.25</v>
      </c>
      <c r="O212" s="11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3"/>
        <v>film &amp; video</v>
      </c>
      <c r="T212" t="str">
        <f t="shared" si="20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21"/>
        <v>94.923371647509583</v>
      </c>
      <c r="G213" t="s">
        <v>14</v>
      </c>
      <c r="H213">
        <v>1625</v>
      </c>
      <c r="I213" s="7">
        <f t="shared" si="2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8"/>
        <v>41513.208333333336</v>
      </c>
      <c r="O213" s="11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3"/>
        <v>theater</v>
      </c>
      <c r="T213" t="str">
        <f t="shared" si="20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21"/>
        <v>151.85185185185185</v>
      </c>
      <c r="G214" t="s">
        <v>20</v>
      </c>
      <c r="H214">
        <v>168</v>
      </c>
      <c r="I214" s="7">
        <f t="shared" si="2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8"/>
        <v>43814.25</v>
      </c>
      <c r="O214" s="11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3"/>
        <v>theater</v>
      </c>
      <c r="T214" t="str">
        <f t="shared" si="20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21"/>
        <v>195.16382252559728</v>
      </c>
      <c r="G215" t="s">
        <v>20</v>
      </c>
      <c r="H215">
        <v>4289</v>
      </c>
      <c r="I215" s="7">
        <f t="shared" si="2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8"/>
        <v>40488.208333333336</v>
      </c>
      <c r="O215" s="11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3"/>
        <v>music</v>
      </c>
      <c r="T215" t="str">
        <f t="shared" si="20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21"/>
        <v>1023.1428571428571</v>
      </c>
      <c r="G216" t="s">
        <v>20</v>
      </c>
      <c r="H216">
        <v>165</v>
      </c>
      <c r="I216" s="7">
        <f t="shared" si="2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8"/>
        <v>40409.208333333336</v>
      </c>
      <c r="O216" s="11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3"/>
        <v>music</v>
      </c>
      <c r="T216" t="str">
        <f t="shared" si="20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21"/>
        <v>3.841836734693878</v>
      </c>
      <c r="G217" t="s">
        <v>14</v>
      </c>
      <c r="H217">
        <v>143</v>
      </c>
      <c r="I217" s="7">
        <f t="shared" si="2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8"/>
        <v>43509.25</v>
      </c>
      <c r="O217" s="11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3"/>
        <v>theater</v>
      </c>
      <c r="T217" t="str">
        <f t="shared" si="20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21"/>
        <v>155.07066557107643</v>
      </c>
      <c r="G218" t="s">
        <v>20</v>
      </c>
      <c r="H218">
        <v>1815</v>
      </c>
      <c r="I218" s="7">
        <f t="shared" si="2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8"/>
        <v>40869.25</v>
      </c>
      <c r="O218" s="11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3"/>
        <v>theater</v>
      </c>
      <c r="T218" t="str">
        <f t="shared" si="20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21"/>
        <v>44.753477588871718</v>
      </c>
      <c r="G219" t="s">
        <v>14</v>
      </c>
      <c r="H219">
        <v>934</v>
      </c>
      <c r="I219" s="7">
        <f t="shared" si="2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8"/>
        <v>43583.208333333328</v>
      </c>
      <c r="O219" s="11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3"/>
        <v>film &amp; video</v>
      </c>
      <c r="T219" t="str">
        <f t="shared" si="20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21"/>
        <v>215.94736842105263</v>
      </c>
      <c r="G220" t="s">
        <v>20</v>
      </c>
      <c r="H220">
        <v>397</v>
      </c>
      <c r="I220" s="7">
        <f t="shared" si="2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8"/>
        <v>40858.25</v>
      </c>
      <c r="O220" s="11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3"/>
        <v>film &amp; video</v>
      </c>
      <c r="T220" t="str">
        <f t="shared" si="20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21"/>
        <v>332.12709832134288</v>
      </c>
      <c r="G221" t="s">
        <v>20</v>
      </c>
      <c r="H221">
        <v>1539</v>
      </c>
      <c r="I221" s="7">
        <f t="shared" si="2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8"/>
        <v>41137.208333333336</v>
      </c>
      <c r="O221" s="11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3"/>
        <v>film &amp; video</v>
      </c>
      <c r="T221" t="str">
        <f t="shared" si="20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21"/>
        <v>8.4430379746835449</v>
      </c>
      <c r="G222" t="s">
        <v>14</v>
      </c>
      <c r="H222">
        <v>17</v>
      </c>
      <c r="I222" s="7">
        <f t="shared" si="2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8"/>
        <v>40725.208333333336</v>
      </c>
      <c r="O222" s="11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3"/>
        <v>theater</v>
      </c>
      <c r="T222" t="str">
        <f t="shared" si="20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21"/>
        <v>98.625514403292186</v>
      </c>
      <c r="G223" t="s">
        <v>14</v>
      </c>
      <c r="H223">
        <v>2179</v>
      </c>
      <c r="I223" s="7">
        <f t="shared" si="2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8"/>
        <v>41081.208333333336</v>
      </c>
      <c r="O223" s="11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3"/>
        <v>food</v>
      </c>
      <c r="T223" t="str">
        <f t="shared" si="20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21"/>
        <v>137.97916666666669</v>
      </c>
      <c r="G224" t="s">
        <v>20</v>
      </c>
      <c r="H224">
        <v>138</v>
      </c>
      <c r="I224" s="7">
        <f t="shared" si="2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8"/>
        <v>41914.208333333336</v>
      </c>
      <c r="O224" s="11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3"/>
        <v>photography</v>
      </c>
      <c r="T224" t="str">
        <f t="shared" si="20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21"/>
        <v>93.81099656357388</v>
      </c>
      <c r="G225" t="s">
        <v>14</v>
      </c>
      <c r="H225">
        <v>931</v>
      </c>
      <c r="I225" s="7">
        <f t="shared" si="2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8"/>
        <v>42445.208333333328</v>
      </c>
      <c r="O225" s="11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3"/>
        <v>theater</v>
      </c>
      <c r="T225" t="str">
        <f t="shared" si="20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21"/>
        <v>403.63930885529157</v>
      </c>
      <c r="G226" t="s">
        <v>20</v>
      </c>
      <c r="H226">
        <v>3594</v>
      </c>
      <c r="I226" s="7">
        <f t="shared" si="2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8"/>
        <v>41906.208333333336</v>
      </c>
      <c r="O226" s="11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3"/>
        <v>film &amp; video</v>
      </c>
      <c r="T226" t="str">
        <f t="shared" si="20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21"/>
        <v>260.1740412979351</v>
      </c>
      <c r="G227" t="s">
        <v>20</v>
      </c>
      <c r="H227">
        <v>5880</v>
      </c>
      <c r="I227" s="7">
        <f t="shared" si="2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8"/>
        <v>41762.208333333336</v>
      </c>
      <c r="O227" s="11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3"/>
        <v>music</v>
      </c>
      <c r="T227" t="str">
        <f t="shared" si="20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21"/>
        <v>366.63333333333333</v>
      </c>
      <c r="G228" t="s">
        <v>20</v>
      </c>
      <c r="H228">
        <v>112</v>
      </c>
      <c r="I228" s="7">
        <f t="shared" si="2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8"/>
        <v>40276.208333333336</v>
      </c>
      <c r="O228" s="11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3"/>
        <v>photography</v>
      </c>
      <c r="T228" t="str">
        <f t="shared" si="20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21"/>
        <v>168.72085385878489</v>
      </c>
      <c r="G229" t="s">
        <v>20</v>
      </c>
      <c r="H229">
        <v>943</v>
      </c>
      <c r="I229" s="7">
        <f t="shared" si="2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8"/>
        <v>42139.208333333328</v>
      </c>
      <c r="O229" s="11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3"/>
        <v>games</v>
      </c>
      <c r="T229" t="str">
        <f t="shared" si="20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21"/>
        <v>119.90717911530093</v>
      </c>
      <c r="G230" t="s">
        <v>20</v>
      </c>
      <c r="H230">
        <v>2468</v>
      </c>
      <c r="I230" s="7">
        <f t="shared" si="2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8"/>
        <v>42613.208333333328</v>
      </c>
      <c r="O230" s="11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3"/>
        <v>film &amp; video</v>
      </c>
      <c r="T230" t="str">
        <f t="shared" si="20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21"/>
        <v>193.68925233644859</v>
      </c>
      <c r="G231" t="s">
        <v>20</v>
      </c>
      <c r="H231">
        <v>2551</v>
      </c>
      <c r="I231" s="7">
        <f t="shared" si="2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8"/>
        <v>42887.208333333328</v>
      </c>
      <c r="O231" s="11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3"/>
        <v>games</v>
      </c>
      <c r="T231" t="str">
        <f t="shared" si="20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21"/>
        <v>420.16666666666669</v>
      </c>
      <c r="G232" t="s">
        <v>20</v>
      </c>
      <c r="H232">
        <v>101</v>
      </c>
      <c r="I232" s="7">
        <f t="shared" si="2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8"/>
        <v>43805.25</v>
      </c>
      <c r="O232" s="11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3"/>
        <v>games</v>
      </c>
      <c r="T232" t="str">
        <f t="shared" si="20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21"/>
        <v>76.708333333333329</v>
      </c>
      <c r="G233" t="s">
        <v>74</v>
      </c>
      <c r="H233">
        <v>67</v>
      </c>
      <c r="I233" s="7">
        <f t="shared" si="2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8"/>
        <v>41415.208333333336</v>
      </c>
      <c r="O233" s="11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3"/>
        <v>theater</v>
      </c>
      <c r="T233" t="str">
        <f t="shared" si="20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21"/>
        <v>171.26470588235293</v>
      </c>
      <c r="G234" t="s">
        <v>20</v>
      </c>
      <c r="H234">
        <v>92</v>
      </c>
      <c r="I234" s="7">
        <f t="shared" si="2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8"/>
        <v>42576.208333333328</v>
      </c>
      <c r="O234" s="11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3"/>
        <v>theater</v>
      </c>
      <c r="T234" t="str">
        <f t="shared" si="20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21"/>
        <v>157.89473684210526</v>
      </c>
      <c r="G235" t="s">
        <v>20</v>
      </c>
      <c r="H235">
        <v>62</v>
      </c>
      <c r="I235" s="7">
        <f t="shared" si="2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8"/>
        <v>40706.208333333336</v>
      </c>
      <c r="O235" s="11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3"/>
        <v>film &amp; video</v>
      </c>
      <c r="T235" t="str">
        <f t="shared" si="20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21"/>
        <v>109.08</v>
      </c>
      <c r="G236" t="s">
        <v>20</v>
      </c>
      <c r="H236">
        <v>149</v>
      </c>
      <c r="I236" s="7">
        <f t="shared" si="2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8"/>
        <v>42969.208333333328</v>
      </c>
      <c r="O236" s="11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3"/>
        <v>games</v>
      </c>
      <c r="T236" t="str">
        <f t="shared" si="20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21"/>
        <v>41.732558139534881</v>
      </c>
      <c r="G237" t="s">
        <v>14</v>
      </c>
      <c r="H237">
        <v>92</v>
      </c>
      <c r="I237" s="7">
        <f t="shared" si="2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8"/>
        <v>42779.25</v>
      </c>
      <c r="O237" s="11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3"/>
        <v>film &amp; video</v>
      </c>
      <c r="T237" t="str">
        <f t="shared" si="20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21"/>
        <v>10.944303797468354</v>
      </c>
      <c r="G238" t="s">
        <v>14</v>
      </c>
      <c r="H238">
        <v>57</v>
      </c>
      <c r="I238" s="7">
        <f t="shared" si="2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8"/>
        <v>43641.208333333328</v>
      </c>
      <c r="O238" s="11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3"/>
        <v>music</v>
      </c>
      <c r="T238" t="str">
        <f t="shared" si="20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21"/>
        <v>159.3763440860215</v>
      </c>
      <c r="G239" t="s">
        <v>20</v>
      </c>
      <c r="H239">
        <v>329</v>
      </c>
      <c r="I239" s="7">
        <f t="shared" si="2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8"/>
        <v>41754.208333333336</v>
      </c>
      <c r="O239" s="11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3"/>
        <v>film &amp; video</v>
      </c>
      <c r="T239" t="str">
        <f t="shared" si="20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21"/>
        <v>422.41666666666669</v>
      </c>
      <c r="G240" t="s">
        <v>20</v>
      </c>
      <c r="H240">
        <v>97</v>
      </c>
      <c r="I240" s="7">
        <f t="shared" si="2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8"/>
        <v>43083.25</v>
      </c>
      <c r="O240" s="11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3"/>
        <v>theater</v>
      </c>
      <c r="T240" t="str">
        <f t="shared" si="20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21"/>
        <v>97.71875</v>
      </c>
      <c r="G241" t="s">
        <v>14</v>
      </c>
      <c r="H241">
        <v>41</v>
      </c>
      <c r="I241" s="7">
        <f t="shared" si="2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8"/>
        <v>42245.208333333328</v>
      </c>
      <c r="O241" s="11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3"/>
        <v>technology</v>
      </c>
      <c r="T241" t="str">
        <f t="shared" si="20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21"/>
        <v>418.78911564625849</v>
      </c>
      <c r="G242" t="s">
        <v>20</v>
      </c>
      <c r="H242">
        <v>1784</v>
      </c>
      <c r="I242" s="7">
        <f t="shared" si="2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8"/>
        <v>40396.208333333336</v>
      </c>
      <c r="O242" s="11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3"/>
        <v>theater</v>
      </c>
      <c r="T242" t="str">
        <f t="shared" si="20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21"/>
        <v>101.91632047477745</v>
      </c>
      <c r="G243" t="s">
        <v>20</v>
      </c>
      <c r="H243">
        <v>1684</v>
      </c>
      <c r="I243" s="7">
        <f t="shared" si="2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8"/>
        <v>41742.208333333336</v>
      </c>
      <c r="O243" s="11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3"/>
        <v>publishing</v>
      </c>
      <c r="T243" t="str">
        <f t="shared" si="20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21"/>
        <v>127.72619047619047</v>
      </c>
      <c r="G244" t="s">
        <v>20</v>
      </c>
      <c r="H244">
        <v>250</v>
      </c>
      <c r="I244" s="7">
        <f t="shared" si="2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8"/>
        <v>42865.208333333328</v>
      </c>
      <c r="O244" s="11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3"/>
        <v>music</v>
      </c>
      <c r="T244" t="str">
        <f t="shared" si="20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21"/>
        <v>445.21739130434781</v>
      </c>
      <c r="G245" t="s">
        <v>20</v>
      </c>
      <c r="H245">
        <v>238</v>
      </c>
      <c r="I245" s="7">
        <f t="shared" si="2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8"/>
        <v>43163.25</v>
      </c>
      <c r="O245" s="11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3"/>
        <v>theater</v>
      </c>
      <c r="T245" t="str">
        <f t="shared" si="20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21"/>
        <v>569.71428571428578</v>
      </c>
      <c r="G246" t="s">
        <v>20</v>
      </c>
      <c r="H246">
        <v>53</v>
      </c>
      <c r="I246" s="7">
        <f t="shared" si="2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8"/>
        <v>41834.208333333336</v>
      </c>
      <c r="O246" s="11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3"/>
        <v>theater</v>
      </c>
      <c r="T246" t="str">
        <f t="shared" si="20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21"/>
        <v>509.34482758620686</v>
      </c>
      <c r="G247" t="s">
        <v>20</v>
      </c>
      <c r="H247">
        <v>214</v>
      </c>
      <c r="I247" s="7">
        <f t="shared" si="2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8"/>
        <v>41736.208333333336</v>
      </c>
      <c r="O247" s="11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3"/>
        <v>theater</v>
      </c>
      <c r="T247" t="str">
        <f t="shared" si="20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21"/>
        <v>325.5333333333333</v>
      </c>
      <c r="G248" t="s">
        <v>20</v>
      </c>
      <c r="H248">
        <v>222</v>
      </c>
      <c r="I248" s="7">
        <f t="shared" si="2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8"/>
        <v>41491.208333333336</v>
      </c>
      <c r="O248" s="11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3"/>
        <v>technology</v>
      </c>
      <c r="T248" t="str">
        <f t="shared" si="20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21"/>
        <v>932.61616161616166</v>
      </c>
      <c r="G249" t="s">
        <v>20</v>
      </c>
      <c r="H249">
        <v>1884</v>
      </c>
      <c r="I249" s="7">
        <f t="shared" si="2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8"/>
        <v>42726.25</v>
      </c>
      <c r="O249" s="11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3"/>
        <v>publishing</v>
      </c>
      <c r="T249" t="str">
        <f t="shared" si="20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21"/>
        <v>211.33870967741933</v>
      </c>
      <c r="G250" t="s">
        <v>20</v>
      </c>
      <c r="H250">
        <v>218</v>
      </c>
      <c r="I250" s="7">
        <f t="shared" si="2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8"/>
        <v>42004.25</v>
      </c>
      <c r="O250" s="11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3"/>
        <v>games</v>
      </c>
      <c r="T250" t="str">
        <f t="shared" si="20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21"/>
        <v>273.32520325203251</v>
      </c>
      <c r="G251" t="s">
        <v>20</v>
      </c>
      <c r="H251">
        <v>6465</v>
      </c>
      <c r="I251" s="7">
        <f t="shared" si="2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8"/>
        <v>42006.25</v>
      </c>
      <c r="O251" s="11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3"/>
        <v>publishing</v>
      </c>
      <c r="T251" t="str">
        <f t="shared" si="20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21"/>
        <v>3</v>
      </c>
      <c r="G252" t="s">
        <v>14</v>
      </c>
      <c r="H252">
        <v>1</v>
      </c>
      <c r="I252" s="7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8"/>
        <v>40203.25</v>
      </c>
      <c r="O252" s="11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3"/>
        <v>music</v>
      </c>
      <c r="T252" t="str">
        <f t="shared" si="20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21"/>
        <v>54.084507042253513</v>
      </c>
      <c r="G253" t="s">
        <v>14</v>
      </c>
      <c r="H253">
        <v>101</v>
      </c>
      <c r="I253" s="7">
        <f t="shared" si="2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8"/>
        <v>41252.25</v>
      </c>
      <c r="O253" s="11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3"/>
        <v>theater</v>
      </c>
      <c r="T253" t="str">
        <f t="shared" si="20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21"/>
        <v>626.29999999999995</v>
      </c>
      <c r="G254" t="s">
        <v>20</v>
      </c>
      <c r="H254">
        <v>59</v>
      </c>
      <c r="I254" s="7">
        <f t="shared" si="2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8"/>
        <v>41572.208333333336</v>
      </c>
      <c r="O254" s="11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3"/>
        <v>theater</v>
      </c>
      <c r="T254" t="str">
        <f t="shared" si="20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21"/>
        <v>89.021399176954731</v>
      </c>
      <c r="G255" t="s">
        <v>14</v>
      </c>
      <c r="H255">
        <v>1335</v>
      </c>
      <c r="I255" s="7">
        <f t="shared" si="2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8"/>
        <v>40641.208333333336</v>
      </c>
      <c r="O255" s="11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3"/>
        <v>film &amp; video</v>
      </c>
      <c r="T255" t="str">
        <f t="shared" si="20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21"/>
        <v>184.89130434782609</v>
      </c>
      <c r="G256" t="s">
        <v>20</v>
      </c>
      <c r="H256">
        <v>88</v>
      </c>
      <c r="I256" s="7">
        <f t="shared" si="2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8"/>
        <v>42787.25</v>
      </c>
      <c r="O256" s="11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3"/>
        <v>publishing</v>
      </c>
      <c r="T256" t="str">
        <f t="shared" si="20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21"/>
        <v>120.16770186335404</v>
      </c>
      <c r="G257" t="s">
        <v>20</v>
      </c>
      <c r="H257">
        <v>1697</v>
      </c>
      <c r="I257" s="7">
        <f t="shared" si="2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8"/>
        <v>40590.25</v>
      </c>
      <c r="O257" s="11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3"/>
        <v>music</v>
      </c>
      <c r="T257" t="str">
        <f t="shared" si="20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21"/>
        <v>23.390243902439025</v>
      </c>
      <c r="G258" t="s">
        <v>14</v>
      </c>
      <c r="H258">
        <v>15</v>
      </c>
      <c r="I258" s="7">
        <f t="shared" si="2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8"/>
        <v>42393.25</v>
      </c>
      <c r="O258" s="11">
        <f t="shared" si="19"/>
        <v>42430.25</v>
      </c>
      <c r="P258" t="b">
        <v>0</v>
      </c>
      <c r="Q258" t="b">
        <v>0</v>
      </c>
      <c r="R258" t="s">
        <v>23</v>
      </c>
      <c r="S258" t="str">
        <f t="shared" si="23"/>
        <v>music</v>
      </c>
      <c r="T258" t="str">
        <f t="shared" si="20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21"/>
        <v>146</v>
      </c>
      <c r="G259" t="s">
        <v>20</v>
      </c>
      <c r="H259">
        <v>92</v>
      </c>
      <c r="I259" s="7">
        <f t="shared" si="22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4">(((L259/60)/60)/24)+DATE(1970,1,1)</f>
        <v>41338.25</v>
      </c>
      <c r="O259" s="11">
        <f t="shared" ref="O259:O322" si="25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si="23"/>
        <v>theater</v>
      </c>
      <c r="T259" t="str">
        <f t="shared" ref="T259:T322" si="26">RIGHT(R259,LEN(R259)-SEARCH("/",R259))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ref="F260:F323" si="27">E260/D260*100</f>
        <v>268.48</v>
      </c>
      <c r="G260" t="s">
        <v>20</v>
      </c>
      <c r="H260">
        <v>186</v>
      </c>
      <c r="I260" s="7">
        <f t="shared" ref="I260:I323" si="28">IFERROR(E260/H260,0)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4"/>
        <v>42712.25</v>
      </c>
      <c r="O260" s="11">
        <f t="shared" si="25"/>
        <v>42732.25</v>
      </c>
      <c r="P260" t="b">
        <v>0</v>
      </c>
      <c r="Q260" t="b">
        <v>1</v>
      </c>
      <c r="R260" t="s">
        <v>33</v>
      </c>
      <c r="S260" t="str">
        <f t="shared" ref="S260:S323" si="29">LEFT(R260,SEARCH("/",R260)-1)</f>
        <v>theater</v>
      </c>
      <c r="T260" t="str">
        <f t="shared" si="26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7"/>
        <v>597.5</v>
      </c>
      <c r="G261" t="s">
        <v>20</v>
      </c>
      <c r="H261">
        <v>138</v>
      </c>
      <c r="I261" s="7">
        <f t="shared" si="28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4"/>
        <v>41251.25</v>
      </c>
      <c r="O261" s="11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9"/>
        <v>photography</v>
      </c>
      <c r="T261" t="str">
        <f t="shared" si="26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7"/>
        <v>157.69841269841268</v>
      </c>
      <c r="G262" t="s">
        <v>20</v>
      </c>
      <c r="H262">
        <v>261</v>
      </c>
      <c r="I262" s="7">
        <f t="shared" si="28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4"/>
        <v>41180.208333333336</v>
      </c>
      <c r="O262" s="11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9"/>
        <v>music</v>
      </c>
      <c r="T262" t="str">
        <f t="shared" si="26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7"/>
        <v>31.201660735468568</v>
      </c>
      <c r="G263" t="s">
        <v>14</v>
      </c>
      <c r="H263">
        <v>454</v>
      </c>
      <c r="I263" s="7">
        <f t="shared" si="28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4"/>
        <v>40415.208333333336</v>
      </c>
      <c r="O263" s="11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9"/>
        <v>music</v>
      </c>
      <c r="T263" t="str">
        <f t="shared" si="26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7"/>
        <v>313.41176470588238</v>
      </c>
      <c r="G264" t="s">
        <v>20</v>
      </c>
      <c r="H264">
        <v>107</v>
      </c>
      <c r="I264" s="7">
        <f t="shared" si="28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4"/>
        <v>40638.208333333336</v>
      </c>
      <c r="O264" s="11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9"/>
        <v>music</v>
      </c>
      <c r="T264" t="str">
        <f t="shared" si="26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7"/>
        <v>370.89655172413791</v>
      </c>
      <c r="G265" t="s">
        <v>20</v>
      </c>
      <c r="H265">
        <v>199</v>
      </c>
      <c r="I265" s="7">
        <f t="shared" si="28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4"/>
        <v>40187.25</v>
      </c>
      <c r="O265" s="11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9"/>
        <v>photography</v>
      </c>
      <c r="T265" t="str">
        <f t="shared" si="26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7"/>
        <v>362.66447368421052</v>
      </c>
      <c r="G266" t="s">
        <v>20</v>
      </c>
      <c r="H266">
        <v>5512</v>
      </c>
      <c r="I266" s="7">
        <f t="shared" si="28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4"/>
        <v>41317.25</v>
      </c>
      <c r="O266" s="11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9"/>
        <v>theater</v>
      </c>
      <c r="T266" t="str">
        <f t="shared" si="26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7"/>
        <v>123.08163265306122</v>
      </c>
      <c r="G267" t="s">
        <v>20</v>
      </c>
      <c r="H267">
        <v>86</v>
      </c>
      <c r="I267" s="7">
        <f t="shared" si="28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4"/>
        <v>42372.25</v>
      </c>
      <c r="O267" s="11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9"/>
        <v>theater</v>
      </c>
      <c r="T267" t="str">
        <f t="shared" si="26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7"/>
        <v>76.766756032171585</v>
      </c>
      <c r="G268" t="s">
        <v>14</v>
      </c>
      <c r="H268">
        <v>3182</v>
      </c>
      <c r="I268" s="7">
        <f t="shared" si="28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4"/>
        <v>41950.25</v>
      </c>
      <c r="O268" s="11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9"/>
        <v>music</v>
      </c>
      <c r="T268" t="str">
        <f t="shared" si="26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7"/>
        <v>233.62012987012989</v>
      </c>
      <c r="G269" t="s">
        <v>20</v>
      </c>
      <c r="H269">
        <v>2768</v>
      </c>
      <c r="I269" s="7">
        <f t="shared" si="28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4"/>
        <v>41206.208333333336</v>
      </c>
      <c r="O269" s="11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9"/>
        <v>theater</v>
      </c>
      <c r="T269" t="str">
        <f t="shared" si="26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7"/>
        <v>180.53333333333333</v>
      </c>
      <c r="G270" t="s">
        <v>20</v>
      </c>
      <c r="H270">
        <v>48</v>
      </c>
      <c r="I270" s="7">
        <f t="shared" si="28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4"/>
        <v>41186.208333333336</v>
      </c>
      <c r="O270" s="11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9"/>
        <v>film &amp; video</v>
      </c>
      <c r="T270" t="str">
        <f t="shared" si="26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7"/>
        <v>252.62857142857143</v>
      </c>
      <c r="G271" t="s">
        <v>20</v>
      </c>
      <c r="H271">
        <v>87</v>
      </c>
      <c r="I271" s="7">
        <f t="shared" si="28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4"/>
        <v>43496.25</v>
      </c>
      <c r="O271" s="11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9"/>
        <v>film &amp; video</v>
      </c>
      <c r="T271" t="str">
        <f t="shared" si="26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7"/>
        <v>27.176538240368025</v>
      </c>
      <c r="G272" t="s">
        <v>74</v>
      </c>
      <c r="H272">
        <v>1890</v>
      </c>
      <c r="I272" s="7">
        <f t="shared" si="28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4"/>
        <v>40514.25</v>
      </c>
      <c r="O272" s="11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9"/>
        <v>games</v>
      </c>
      <c r="T272" t="str">
        <f t="shared" si="26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7"/>
        <v>1.2706571242680547</v>
      </c>
      <c r="G273" t="s">
        <v>47</v>
      </c>
      <c r="H273">
        <v>61</v>
      </c>
      <c r="I273" s="7">
        <f t="shared" si="28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4"/>
        <v>42345.25</v>
      </c>
      <c r="O273" s="11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9"/>
        <v>photography</v>
      </c>
      <c r="T273" t="str">
        <f t="shared" si="26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7"/>
        <v>304.0097847358121</v>
      </c>
      <c r="G274" t="s">
        <v>20</v>
      </c>
      <c r="H274">
        <v>1894</v>
      </c>
      <c r="I274" s="7">
        <f t="shared" si="28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4"/>
        <v>43656.208333333328</v>
      </c>
      <c r="O274" s="11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9"/>
        <v>theater</v>
      </c>
      <c r="T274" t="str">
        <f t="shared" si="26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7"/>
        <v>137.23076923076923</v>
      </c>
      <c r="G275" t="s">
        <v>20</v>
      </c>
      <c r="H275">
        <v>282</v>
      </c>
      <c r="I275" s="7">
        <f t="shared" si="28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4"/>
        <v>42995.208333333328</v>
      </c>
      <c r="O275" s="11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9"/>
        <v>theater</v>
      </c>
      <c r="T275" t="str">
        <f t="shared" si="26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7"/>
        <v>32.208333333333336</v>
      </c>
      <c r="G276" t="s">
        <v>14</v>
      </c>
      <c r="H276">
        <v>15</v>
      </c>
      <c r="I276" s="7">
        <f t="shared" si="28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4"/>
        <v>43045.25</v>
      </c>
      <c r="O276" s="11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9"/>
        <v>theater</v>
      </c>
      <c r="T276" t="str">
        <f t="shared" si="26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7"/>
        <v>241.51282051282053</v>
      </c>
      <c r="G277" t="s">
        <v>20</v>
      </c>
      <c r="H277">
        <v>116</v>
      </c>
      <c r="I277" s="7">
        <f t="shared" si="28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4"/>
        <v>43561.208333333328</v>
      </c>
      <c r="O277" s="11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9"/>
        <v>publishing</v>
      </c>
      <c r="T277" t="str">
        <f t="shared" si="26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7"/>
        <v>96.8</v>
      </c>
      <c r="G278" t="s">
        <v>14</v>
      </c>
      <c r="H278">
        <v>133</v>
      </c>
      <c r="I278" s="7">
        <f t="shared" si="28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4"/>
        <v>41018.208333333336</v>
      </c>
      <c r="O278" s="11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9"/>
        <v>games</v>
      </c>
      <c r="T278" t="str">
        <f t="shared" si="26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7"/>
        <v>1066.4285714285716</v>
      </c>
      <c r="G279" t="s">
        <v>20</v>
      </c>
      <c r="H279">
        <v>83</v>
      </c>
      <c r="I279" s="7">
        <f t="shared" si="28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4"/>
        <v>40378.208333333336</v>
      </c>
      <c r="O279" s="11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9"/>
        <v>theater</v>
      </c>
      <c r="T279" t="str">
        <f t="shared" si="26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7"/>
        <v>325.88888888888891</v>
      </c>
      <c r="G280" t="s">
        <v>20</v>
      </c>
      <c r="H280">
        <v>91</v>
      </c>
      <c r="I280" s="7">
        <f t="shared" si="28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4"/>
        <v>41239.25</v>
      </c>
      <c r="O280" s="11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9"/>
        <v>technology</v>
      </c>
      <c r="T280" t="str">
        <f t="shared" si="26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7"/>
        <v>170.70000000000002</v>
      </c>
      <c r="G281" t="s">
        <v>20</v>
      </c>
      <c r="H281">
        <v>546</v>
      </c>
      <c r="I281" s="7">
        <f t="shared" si="28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4"/>
        <v>43346.208333333328</v>
      </c>
      <c r="O281" s="11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9"/>
        <v>theater</v>
      </c>
      <c r="T281" t="str">
        <f t="shared" si="26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7"/>
        <v>581.44000000000005</v>
      </c>
      <c r="G282" t="s">
        <v>20</v>
      </c>
      <c r="H282">
        <v>393</v>
      </c>
      <c r="I282" s="7">
        <f t="shared" si="28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4"/>
        <v>43060.25</v>
      </c>
      <c r="O282" s="11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9"/>
        <v>film &amp; video</v>
      </c>
      <c r="T282" t="str">
        <f t="shared" si="26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7"/>
        <v>91.520972644376897</v>
      </c>
      <c r="G283" t="s">
        <v>14</v>
      </c>
      <c r="H283">
        <v>2062</v>
      </c>
      <c r="I283" s="7">
        <f t="shared" si="28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4"/>
        <v>40979.25</v>
      </c>
      <c r="O283" s="11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9"/>
        <v>theater</v>
      </c>
      <c r="T283" t="str">
        <f t="shared" si="26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7"/>
        <v>108.04761904761904</v>
      </c>
      <c r="G284" t="s">
        <v>20</v>
      </c>
      <c r="H284">
        <v>133</v>
      </c>
      <c r="I284" s="7">
        <f t="shared" si="28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4"/>
        <v>42701.25</v>
      </c>
      <c r="O284" s="11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9"/>
        <v>film &amp; video</v>
      </c>
      <c r="T284" t="str">
        <f t="shared" si="26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7"/>
        <v>18.728395061728396</v>
      </c>
      <c r="G285" t="s">
        <v>14</v>
      </c>
      <c r="H285">
        <v>29</v>
      </c>
      <c r="I285" s="7">
        <f t="shared" si="28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4"/>
        <v>42520.208333333328</v>
      </c>
      <c r="O285" s="11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9"/>
        <v>music</v>
      </c>
      <c r="T285" t="str">
        <f t="shared" si="26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7"/>
        <v>83.193877551020407</v>
      </c>
      <c r="G286" t="s">
        <v>14</v>
      </c>
      <c r="H286">
        <v>132</v>
      </c>
      <c r="I286" s="7">
        <f t="shared" si="28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4"/>
        <v>41030.208333333336</v>
      </c>
      <c r="O286" s="11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9"/>
        <v>technology</v>
      </c>
      <c r="T286" t="str">
        <f t="shared" si="26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7"/>
        <v>706.33333333333337</v>
      </c>
      <c r="G287" t="s">
        <v>20</v>
      </c>
      <c r="H287">
        <v>254</v>
      </c>
      <c r="I287" s="7">
        <f t="shared" si="28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4"/>
        <v>42623.208333333328</v>
      </c>
      <c r="O287" s="11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9"/>
        <v>theater</v>
      </c>
      <c r="T287" t="str">
        <f t="shared" si="26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7"/>
        <v>17.446030330062445</v>
      </c>
      <c r="G288" t="s">
        <v>74</v>
      </c>
      <c r="H288">
        <v>184</v>
      </c>
      <c r="I288" s="7">
        <f t="shared" si="28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4"/>
        <v>42697.25</v>
      </c>
      <c r="O288" s="11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9"/>
        <v>theater</v>
      </c>
      <c r="T288" t="str">
        <f t="shared" si="26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7"/>
        <v>209.73015873015873</v>
      </c>
      <c r="G289" t="s">
        <v>20</v>
      </c>
      <c r="H289">
        <v>176</v>
      </c>
      <c r="I289" s="7">
        <f t="shared" si="28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4"/>
        <v>42122.208333333328</v>
      </c>
      <c r="O289" s="11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9"/>
        <v>music</v>
      </c>
      <c r="T289" t="str">
        <f t="shared" si="26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7"/>
        <v>97.785714285714292</v>
      </c>
      <c r="G290" t="s">
        <v>14</v>
      </c>
      <c r="H290">
        <v>137</v>
      </c>
      <c r="I290" s="7">
        <f t="shared" si="28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4"/>
        <v>40982.208333333336</v>
      </c>
      <c r="O290" s="11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9"/>
        <v>music</v>
      </c>
      <c r="T290" t="str">
        <f t="shared" si="26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7"/>
        <v>1684.25</v>
      </c>
      <c r="G291" t="s">
        <v>20</v>
      </c>
      <c r="H291">
        <v>337</v>
      </c>
      <c r="I291" s="7">
        <f t="shared" si="28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4"/>
        <v>42219.208333333328</v>
      </c>
      <c r="O291" s="11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9"/>
        <v>theater</v>
      </c>
      <c r="T291" t="str">
        <f t="shared" si="26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7"/>
        <v>54.402135231316727</v>
      </c>
      <c r="G292" t="s">
        <v>14</v>
      </c>
      <c r="H292">
        <v>908</v>
      </c>
      <c r="I292" s="7">
        <f t="shared" si="28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4"/>
        <v>41404.208333333336</v>
      </c>
      <c r="O292" s="11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9"/>
        <v>film &amp; video</v>
      </c>
      <c r="T292" t="str">
        <f t="shared" si="26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7"/>
        <v>456.61111111111109</v>
      </c>
      <c r="G293" t="s">
        <v>20</v>
      </c>
      <c r="H293">
        <v>107</v>
      </c>
      <c r="I293" s="7">
        <f t="shared" si="28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4"/>
        <v>40831.208333333336</v>
      </c>
      <c r="O293" s="11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9"/>
        <v>technology</v>
      </c>
      <c r="T293" t="str">
        <f t="shared" si="26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7"/>
        <v>9.8219178082191778</v>
      </c>
      <c r="G294" t="s">
        <v>14</v>
      </c>
      <c r="H294">
        <v>10</v>
      </c>
      <c r="I294" s="7">
        <f t="shared" si="28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4"/>
        <v>40984.208333333336</v>
      </c>
      <c r="O294" s="11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9"/>
        <v>food</v>
      </c>
      <c r="T294" t="str">
        <f t="shared" si="26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7"/>
        <v>16.384615384615383</v>
      </c>
      <c r="G295" t="s">
        <v>74</v>
      </c>
      <c r="H295">
        <v>32</v>
      </c>
      <c r="I295" s="7">
        <f t="shared" si="28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4"/>
        <v>40456.208333333336</v>
      </c>
      <c r="O295" s="11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9"/>
        <v>theater</v>
      </c>
      <c r="T295" t="str">
        <f t="shared" si="26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7"/>
        <v>1339.6666666666667</v>
      </c>
      <c r="G296" t="s">
        <v>20</v>
      </c>
      <c r="H296">
        <v>183</v>
      </c>
      <c r="I296" s="7">
        <f t="shared" si="28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4"/>
        <v>43399.208333333328</v>
      </c>
      <c r="O296" s="11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9"/>
        <v>theater</v>
      </c>
      <c r="T296" t="str">
        <f t="shared" si="26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7"/>
        <v>35.650077760497666</v>
      </c>
      <c r="G297" t="s">
        <v>14</v>
      </c>
      <c r="H297">
        <v>1910</v>
      </c>
      <c r="I297" s="7">
        <f t="shared" si="28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4"/>
        <v>41562.208333333336</v>
      </c>
      <c r="O297" s="11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9"/>
        <v>theater</v>
      </c>
      <c r="T297" t="str">
        <f t="shared" si="26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7"/>
        <v>54.950819672131146</v>
      </c>
      <c r="G298" t="s">
        <v>14</v>
      </c>
      <c r="H298">
        <v>38</v>
      </c>
      <c r="I298" s="7">
        <f t="shared" si="28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4"/>
        <v>43493.25</v>
      </c>
      <c r="O298" s="11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9"/>
        <v>theater</v>
      </c>
      <c r="T298" t="str">
        <f t="shared" si="26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7"/>
        <v>94.236111111111114</v>
      </c>
      <c r="G299" t="s">
        <v>14</v>
      </c>
      <c r="H299">
        <v>104</v>
      </c>
      <c r="I299" s="7">
        <f t="shared" si="28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4"/>
        <v>41653.25</v>
      </c>
      <c r="O299" s="11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9"/>
        <v>theater</v>
      </c>
      <c r="T299" t="str">
        <f t="shared" si="26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7"/>
        <v>143.91428571428571</v>
      </c>
      <c r="G300" t="s">
        <v>20</v>
      </c>
      <c r="H300">
        <v>72</v>
      </c>
      <c r="I300" s="7">
        <f t="shared" si="28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4"/>
        <v>42426.25</v>
      </c>
      <c r="O300" s="11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9"/>
        <v>music</v>
      </c>
      <c r="T300" t="str">
        <f t="shared" si="26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7"/>
        <v>51.421052631578945</v>
      </c>
      <c r="G301" t="s">
        <v>14</v>
      </c>
      <c r="H301">
        <v>49</v>
      </c>
      <c r="I301" s="7">
        <f t="shared" si="28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4"/>
        <v>42432.25</v>
      </c>
      <c r="O301" s="11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9"/>
        <v>food</v>
      </c>
      <c r="T301" t="str">
        <f t="shared" si="26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7"/>
        <v>5</v>
      </c>
      <c r="G302" t="s">
        <v>14</v>
      </c>
      <c r="H302">
        <v>1</v>
      </c>
      <c r="I302" s="7">
        <f t="shared" si="28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4"/>
        <v>42977.208333333328</v>
      </c>
      <c r="O302" s="11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9"/>
        <v>publishing</v>
      </c>
      <c r="T302" t="str">
        <f t="shared" si="26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7"/>
        <v>1344.6666666666667</v>
      </c>
      <c r="G303" t="s">
        <v>20</v>
      </c>
      <c r="H303">
        <v>295</v>
      </c>
      <c r="I303" s="7">
        <f t="shared" si="28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4"/>
        <v>42061.25</v>
      </c>
      <c r="O303" s="11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9"/>
        <v>film &amp; video</v>
      </c>
      <c r="T303" t="str">
        <f t="shared" si="26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7"/>
        <v>31.844940867279899</v>
      </c>
      <c r="G304" t="s">
        <v>14</v>
      </c>
      <c r="H304">
        <v>245</v>
      </c>
      <c r="I304" s="7">
        <f t="shared" si="28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4"/>
        <v>43345.208333333328</v>
      </c>
      <c r="O304" s="11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9"/>
        <v>theater</v>
      </c>
      <c r="T304" t="str">
        <f t="shared" si="26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7"/>
        <v>82.617647058823536</v>
      </c>
      <c r="G305" t="s">
        <v>14</v>
      </c>
      <c r="H305">
        <v>32</v>
      </c>
      <c r="I305" s="7">
        <f t="shared" si="28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4"/>
        <v>42376.25</v>
      </c>
      <c r="O305" s="11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9"/>
        <v>music</v>
      </c>
      <c r="T305" t="str">
        <f t="shared" si="26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7"/>
        <v>546.14285714285722</v>
      </c>
      <c r="G306" t="s">
        <v>20</v>
      </c>
      <c r="H306">
        <v>142</v>
      </c>
      <c r="I306" s="7">
        <f t="shared" si="28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4"/>
        <v>42589.208333333328</v>
      </c>
      <c r="O306" s="11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9"/>
        <v>film &amp; video</v>
      </c>
      <c r="T306" t="str">
        <f t="shared" si="26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7"/>
        <v>286.21428571428572</v>
      </c>
      <c r="G307" t="s">
        <v>20</v>
      </c>
      <c r="H307">
        <v>85</v>
      </c>
      <c r="I307" s="7">
        <f t="shared" si="28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4"/>
        <v>42448.208333333328</v>
      </c>
      <c r="O307" s="11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9"/>
        <v>theater</v>
      </c>
      <c r="T307" t="str">
        <f t="shared" si="26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7"/>
        <v>7.9076923076923071</v>
      </c>
      <c r="G308" t="s">
        <v>14</v>
      </c>
      <c r="H308">
        <v>7</v>
      </c>
      <c r="I308" s="7">
        <f t="shared" si="28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4"/>
        <v>42930.208333333328</v>
      </c>
      <c r="O308" s="11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9"/>
        <v>theater</v>
      </c>
      <c r="T308" t="str">
        <f t="shared" si="26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7"/>
        <v>132.13677811550153</v>
      </c>
      <c r="G309" t="s">
        <v>20</v>
      </c>
      <c r="H309">
        <v>659</v>
      </c>
      <c r="I309" s="7">
        <f t="shared" si="28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4"/>
        <v>41066.208333333336</v>
      </c>
      <c r="O309" s="11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9"/>
        <v>publishing</v>
      </c>
      <c r="T309" t="str">
        <f t="shared" si="26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7"/>
        <v>74.077834179357026</v>
      </c>
      <c r="G310" t="s">
        <v>14</v>
      </c>
      <c r="H310">
        <v>803</v>
      </c>
      <c r="I310" s="7">
        <f t="shared" si="28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4"/>
        <v>40651.208333333336</v>
      </c>
      <c r="O310" s="11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9"/>
        <v>theater</v>
      </c>
      <c r="T310" t="str">
        <f t="shared" si="26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7"/>
        <v>75.292682926829272</v>
      </c>
      <c r="G311" t="s">
        <v>74</v>
      </c>
      <c r="H311">
        <v>75</v>
      </c>
      <c r="I311" s="7">
        <f t="shared" si="28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4"/>
        <v>40807.208333333336</v>
      </c>
      <c r="O311" s="11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9"/>
        <v>music</v>
      </c>
      <c r="T311" t="str">
        <f t="shared" si="26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7"/>
        <v>20.333333333333332</v>
      </c>
      <c r="G312" t="s">
        <v>14</v>
      </c>
      <c r="H312">
        <v>16</v>
      </c>
      <c r="I312" s="7">
        <f t="shared" si="28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4"/>
        <v>40277.208333333336</v>
      </c>
      <c r="O312" s="11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9"/>
        <v>games</v>
      </c>
      <c r="T312" t="str">
        <f t="shared" si="26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7"/>
        <v>203.36507936507937</v>
      </c>
      <c r="G313" t="s">
        <v>20</v>
      </c>
      <c r="H313">
        <v>121</v>
      </c>
      <c r="I313" s="7">
        <f t="shared" si="28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4"/>
        <v>40590.25</v>
      </c>
      <c r="O313" s="11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9"/>
        <v>theater</v>
      </c>
      <c r="T313" t="str">
        <f t="shared" si="26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7"/>
        <v>310.2284263959391</v>
      </c>
      <c r="G314" t="s">
        <v>20</v>
      </c>
      <c r="H314">
        <v>3742</v>
      </c>
      <c r="I314" s="7">
        <f t="shared" si="28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4"/>
        <v>41572.208333333336</v>
      </c>
      <c r="O314" s="11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9"/>
        <v>theater</v>
      </c>
      <c r="T314" t="str">
        <f t="shared" si="26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7"/>
        <v>395.31818181818181</v>
      </c>
      <c r="G315" t="s">
        <v>20</v>
      </c>
      <c r="H315">
        <v>223</v>
      </c>
      <c r="I315" s="7">
        <f t="shared" si="28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4"/>
        <v>40966.25</v>
      </c>
      <c r="O315" s="11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9"/>
        <v>music</v>
      </c>
      <c r="T315" t="str">
        <f t="shared" si="26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7"/>
        <v>294.71428571428572</v>
      </c>
      <c r="G316" t="s">
        <v>20</v>
      </c>
      <c r="H316">
        <v>133</v>
      </c>
      <c r="I316" s="7">
        <f t="shared" si="28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4"/>
        <v>43536.208333333328</v>
      </c>
      <c r="O316" s="11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9"/>
        <v>film &amp; video</v>
      </c>
      <c r="T316" t="str">
        <f t="shared" si="26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7"/>
        <v>33.89473684210526</v>
      </c>
      <c r="G317" t="s">
        <v>14</v>
      </c>
      <c r="H317">
        <v>31</v>
      </c>
      <c r="I317" s="7">
        <f t="shared" si="28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4"/>
        <v>41783.208333333336</v>
      </c>
      <c r="O317" s="11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9"/>
        <v>theater</v>
      </c>
      <c r="T317" t="str">
        <f t="shared" si="26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7"/>
        <v>66.677083333333329</v>
      </c>
      <c r="G318" t="s">
        <v>14</v>
      </c>
      <c r="H318">
        <v>108</v>
      </c>
      <c r="I318" s="7">
        <f t="shared" si="28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4"/>
        <v>43788.25</v>
      </c>
      <c r="O318" s="11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9"/>
        <v>food</v>
      </c>
      <c r="T318" t="str">
        <f t="shared" si="26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7"/>
        <v>19.227272727272727</v>
      </c>
      <c r="G319" t="s">
        <v>14</v>
      </c>
      <c r="H319">
        <v>30</v>
      </c>
      <c r="I319" s="7">
        <f t="shared" si="28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4"/>
        <v>42869.208333333328</v>
      </c>
      <c r="O319" s="11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9"/>
        <v>theater</v>
      </c>
      <c r="T319" t="str">
        <f t="shared" si="26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7"/>
        <v>15.842105263157894</v>
      </c>
      <c r="G320" t="s">
        <v>14</v>
      </c>
      <c r="H320">
        <v>17</v>
      </c>
      <c r="I320" s="7">
        <f t="shared" si="28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4"/>
        <v>41684.25</v>
      </c>
      <c r="O320" s="11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9"/>
        <v>music</v>
      </c>
      <c r="T320" t="str">
        <f t="shared" si="26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7"/>
        <v>38.702380952380956</v>
      </c>
      <c r="G321" t="s">
        <v>74</v>
      </c>
      <c r="H321">
        <v>64</v>
      </c>
      <c r="I321" s="7">
        <f t="shared" si="28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4"/>
        <v>40402.208333333336</v>
      </c>
      <c r="O321" s="11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9"/>
        <v>technology</v>
      </c>
      <c r="T321" t="str">
        <f t="shared" si="26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7"/>
        <v>9.5876777251184837</v>
      </c>
      <c r="G322" t="s">
        <v>14</v>
      </c>
      <c r="H322">
        <v>80</v>
      </c>
      <c r="I322" s="7">
        <f t="shared" si="28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4"/>
        <v>40673.208333333336</v>
      </c>
      <c r="O322" s="11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9"/>
        <v>publishing</v>
      </c>
      <c r="T322" t="str">
        <f t="shared" si="26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27"/>
        <v>94.144366197183089</v>
      </c>
      <c r="G323" t="s">
        <v>14</v>
      </c>
      <c r="H323">
        <v>2468</v>
      </c>
      <c r="I323" s="7">
        <f t="shared" si="28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0">(((L323/60)/60)/24)+DATE(1970,1,1)</f>
        <v>40634.208333333336</v>
      </c>
      <c r="O323" s="11">
        <f t="shared" ref="O323:O386" si="31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si="29"/>
        <v>film &amp; video</v>
      </c>
      <c r="T323" t="str">
        <f t="shared" ref="T323:T386" si="32">RIGHT(R323,LEN(R323)-SEARCH("/",R323))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ref="F324:F387" si="33">E324/D324*100</f>
        <v>166.56234096692114</v>
      </c>
      <c r="G324" t="s">
        <v>20</v>
      </c>
      <c r="H324">
        <v>5168</v>
      </c>
      <c r="I324" s="7">
        <f t="shared" ref="I324:I387" si="34">IFERROR(E324/H324,0)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0"/>
        <v>40507.25</v>
      </c>
      <c r="O324" s="11">
        <f t="shared" si="31"/>
        <v>40520.25</v>
      </c>
      <c r="P324" t="b">
        <v>0</v>
      </c>
      <c r="Q324" t="b">
        <v>0</v>
      </c>
      <c r="R324" t="s">
        <v>33</v>
      </c>
      <c r="S324" t="str">
        <f t="shared" ref="S324:S387" si="35">LEFT(R324,SEARCH("/",R324)-1)</f>
        <v>theater</v>
      </c>
      <c r="T324" t="str">
        <f t="shared" si="32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3"/>
        <v>24.134831460674157</v>
      </c>
      <c r="G325" t="s">
        <v>14</v>
      </c>
      <c r="H325">
        <v>26</v>
      </c>
      <c r="I325" s="7">
        <f t="shared" si="34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0"/>
        <v>41725.208333333336</v>
      </c>
      <c r="O325" s="11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5"/>
        <v>film &amp; video</v>
      </c>
      <c r="T325" t="str">
        <f t="shared" si="32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3"/>
        <v>164.05633802816902</v>
      </c>
      <c r="G326" t="s">
        <v>20</v>
      </c>
      <c r="H326">
        <v>307</v>
      </c>
      <c r="I326" s="7">
        <f t="shared" si="34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0"/>
        <v>42176.208333333328</v>
      </c>
      <c r="O326" s="11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5"/>
        <v>theater</v>
      </c>
      <c r="T326" t="str">
        <f t="shared" si="32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3"/>
        <v>90.723076923076931</v>
      </c>
      <c r="G327" t="s">
        <v>14</v>
      </c>
      <c r="H327">
        <v>73</v>
      </c>
      <c r="I327" s="7">
        <f t="shared" si="34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0"/>
        <v>43267.208333333328</v>
      </c>
      <c r="O327" s="11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5"/>
        <v>theater</v>
      </c>
      <c r="T327" t="str">
        <f t="shared" si="32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3"/>
        <v>46.194444444444443</v>
      </c>
      <c r="G328" t="s">
        <v>14</v>
      </c>
      <c r="H328">
        <v>128</v>
      </c>
      <c r="I328" s="7">
        <f t="shared" si="34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0"/>
        <v>42364.25</v>
      </c>
      <c r="O328" s="11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5"/>
        <v>film &amp; video</v>
      </c>
      <c r="T328" t="str">
        <f t="shared" si="32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3"/>
        <v>38.53846153846154</v>
      </c>
      <c r="G329" t="s">
        <v>14</v>
      </c>
      <c r="H329">
        <v>33</v>
      </c>
      <c r="I329" s="7">
        <f t="shared" si="34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0"/>
        <v>43705.208333333328</v>
      </c>
      <c r="O329" s="11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5"/>
        <v>theater</v>
      </c>
      <c r="T329" t="str">
        <f t="shared" si="32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3"/>
        <v>133.56231003039514</v>
      </c>
      <c r="G330" t="s">
        <v>20</v>
      </c>
      <c r="H330">
        <v>2441</v>
      </c>
      <c r="I330" s="7">
        <f t="shared" si="34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0"/>
        <v>43434.25</v>
      </c>
      <c r="O330" s="11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5"/>
        <v>music</v>
      </c>
      <c r="T330" t="str">
        <f t="shared" si="32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3"/>
        <v>22.896588486140725</v>
      </c>
      <c r="G331" t="s">
        <v>47</v>
      </c>
      <c r="H331">
        <v>211</v>
      </c>
      <c r="I331" s="7">
        <f t="shared" si="34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0"/>
        <v>42716.25</v>
      </c>
      <c r="O331" s="11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5"/>
        <v>games</v>
      </c>
      <c r="T331" t="str">
        <f t="shared" si="32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3"/>
        <v>184.95548961424333</v>
      </c>
      <c r="G332" t="s">
        <v>20</v>
      </c>
      <c r="H332">
        <v>1385</v>
      </c>
      <c r="I332" s="7">
        <f t="shared" si="34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0"/>
        <v>43077.25</v>
      </c>
      <c r="O332" s="11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5"/>
        <v>film &amp; video</v>
      </c>
      <c r="T332" t="str">
        <f t="shared" si="32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3"/>
        <v>443.72727272727275</v>
      </c>
      <c r="G333" t="s">
        <v>20</v>
      </c>
      <c r="H333">
        <v>190</v>
      </c>
      <c r="I333" s="7">
        <f t="shared" si="34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0"/>
        <v>40896.25</v>
      </c>
      <c r="O333" s="11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5"/>
        <v>food</v>
      </c>
      <c r="T333" t="str">
        <f t="shared" si="32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3"/>
        <v>199.9806763285024</v>
      </c>
      <c r="G334" t="s">
        <v>20</v>
      </c>
      <c r="H334">
        <v>470</v>
      </c>
      <c r="I334" s="7">
        <f t="shared" si="34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0"/>
        <v>41361.208333333336</v>
      </c>
      <c r="O334" s="11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5"/>
        <v>technology</v>
      </c>
      <c r="T334" t="str">
        <f t="shared" si="32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3"/>
        <v>123.95833333333333</v>
      </c>
      <c r="G335" t="s">
        <v>20</v>
      </c>
      <c r="H335">
        <v>253</v>
      </c>
      <c r="I335" s="7">
        <f t="shared" si="34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0"/>
        <v>43424.25</v>
      </c>
      <c r="O335" s="11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5"/>
        <v>theater</v>
      </c>
      <c r="T335" t="str">
        <f t="shared" si="32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3"/>
        <v>186.61329305135951</v>
      </c>
      <c r="G336" t="s">
        <v>20</v>
      </c>
      <c r="H336">
        <v>1113</v>
      </c>
      <c r="I336" s="7">
        <f t="shared" si="34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0"/>
        <v>43110.25</v>
      </c>
      <c r="O336" s="11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5"/>
        <v>music</v>
      </c>
      <c r="T336" t="str">
        <f t="shared" si="32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3"/>
        <v>114.28538550057536</v>
      </c>
      <c r="G337" t="s">
        <v>20</v>
      </c>
      <c r="H337">
        <v>2283</v>
      </c>
      <c r="I337" s="7">
        <f t="shared" si="34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0"/>
        <v>43784.25</v>
      </c>
      <c r="O337" s="11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5"/>
        <v>music</v>
      </c>
      <c r="T337" t="str">
        <f t="shared" si="32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3"/>
        <v>97.032531824611041</v>
      </c>
      <c r="G338" t="s">
        <v>14</v>
      </c>
      <c r="H338">
        <v>1072</v>
      </c>
      <c r="I338" s="7">
        <f t="shared" si="34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0"/>
        <v>40527.25</v>
      </c>
      <c r="O338" s="11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5"/>
        <v>music</v>
      </c>
      <c r="T338" t="str">
        <f t="shared" si="32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3"/>
        <v>122.81904761904762</v>
      </c>
      <c r="G339" t="s">
        <v>20</v>
      </c>
      <c r="H339">
        <v>1095</v>
      </c>
      <c r="I339" s="7">
        <f t="shared" si="34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0"/>
        <v>43780.25</v>
      </c>
      <c r="O339" s="11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5"/>
        <v>theater</v>
      </c>
      <c r="T339" t="str">
        <f t="shared" si="32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3"/>
        <v>179.14326647564468</v>
      </c>
      <c r="G340" t="s">
        <v>20</v>
      </c>
      <c r="H340">
        <v>1690</v>
      </c>
      <c r="I340" s="7">
        <f t="shared" si="34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0"/>
        <v>40821.208333333336</v>
      </c>
      <c r="O340" s="11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5"/>
        <v>theater</v>
      </c>
      <c r="T340" t="str">
        <f t="shared" si="32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3"/>
        <v>79.951577402787962</v>
      </c>
      <c r="G341" t="s">
        <v>74</v>
      </c>
      <c r="H341">
        <v>1297</v>
      </c>
      <c r="I341" s="7">
        <f t="shared" si="34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0"/>
        <v>42949.208333333328</v>
      </c>
      <c r="O341" s="11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5"/>
        <v>theater</v>
      </c>
      <c r="T341" t="str">
        <f t="shared" si="32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3"/>
        <v>94.242587601078171</v>
      </c>
      <c r="G342" t="s">
        <v>14</v>
      </c>
      <c r="H342">
        <v>393</v>
      </c>
      <c r="I342" s="7">
        <f t="shared" si="34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0"/>
        <v>40889.25</v>
      </c>
      <c r="O342" s="11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5"/>
        <v>photography</v>
      </c>
      <c r="T342" t="str">
        <f t="shared" si="32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3"/>
        <v>84.669291338582681</v>
      </c>
      <c r="G343" t="s">
        <v>14</v>
      </c>
      <c r="H343">
        <v>1257</v>
      </c>
      <c r="I343" s="7">
        <f t="shared" si="34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0"/>
        <v>42244.208333333328</v>
      </c>
      <c r="O343" s="11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5"/>
        <v>music</v>
      </c>
      <c r="T343" t="str">
        <f t="shared" si="32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3"/>
        <v>66.521920668058456</v>
      </c>
      <c r="G344" t="s">
        <v>14</v>
      </c>
      <c r="H344">
        <v>328</v>
      </c>
      <c r="I344" s="7">
        <f t="shared" si="34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0"/>
        <v>41475.208333333336</v>
      </c>
      <c r="O344" s="11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5"/>
        <v>theater</v>
      </c>
      <c r="T344" t="str">
        <f t="shared" si="32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3"/>
        <v>53.922222222222224</v>
      </c>
      <c r="G345" t="s">
        <v>14</v>
      </c>
      <c r="H345">
        <v>147</v>
      </c>
      <c r="I345" s="7">
        <f t="shared" si="34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0"/>
        <v>41597.25</v>
      </c>
      <c r="O345" s="11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5"/>
        <v>theater</v>
      </c>
      <c r="T345" t="str">
        <f t="shared" si="32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3"/>
        <v>41.983299595141702</v>
      </c>
      <c r="G346" t="s">
        <v>14</v>
      </c>
      <c r="H346">
        <v>830</v>
      </c>
      <c r="I346" s="7">
        <f t="shared" si="34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0"/>
        <v>43122.25</v>
      </c>
      <c r="O346" s="11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5"/>
        <v>games</v>
      </c>
      <c r="T346" t="str">
        <f t="shared" si="32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3"/>
        <v>14.69479695431472</v>
      </c>
      <c r="G347" t="s">
        <v>14</v>
      </c>
      <c r="H347">
        <v>331</v>
      </c>
      <c r="I347" s="7">
        <f t="shared" si="34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0"/>
        <v>42194.208333333328</v>
      </c>
      <c r="O347" s="11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5"/>
        <v>film &amp; video</v>
      </c>
      <c r="T347" t="str">
        <f t="shared" si="32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3"/>
        <v>34.475000000000001</v>
      </c>
      <c r="G348" t="s">
        <v>14</v>
      </c>
      <c r="H348">
        <v>25</v>
      </c>
      <c r="I348" s="7">
        <f t="shared" si="34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0"/>
        <v>42971.208333333328</v>
      </c>
      <c r="O348" s="11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5"/>
        <v>music</v>
      </c>
      <c r="T348" t="str">
        <f t="shared" si="32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3"/>
        <v>1400.7777777777778</v>
      </c>
      <c r="G349" t="s">
        <v>20</v>
      </c>
      <c r="H349">
        <v>191</v>
      </c>
      <c r="I349" s="7">
        <f t="shared" si="34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0"/>
        <v>42046.25</v>
      </c>
      <c r="O349" s="11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5"/>
        <v>technology</v>
      </c>
      <c r="T349" t="str">
        <f t="shared" si="32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3"/>
        <v>71.770351758793964</v>
      </c>
      <c r="G350" t="s">
        <v>14</v>
      </c>
      <c r="H350">
        <v>3483</v>
      </c>
      <c r="I350" s="7">
        <f t="shared" si="34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0"/>
        <v>42782.25</v>
      </c>
      <c r="O350" s="11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5"/>
        <v>food</v>
      </c>
      <c r="T350" t="str">
        <f t="shared" si="32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3"/>
        <v>53.074115044247783</v>
      </c>
      <c r="G351" t="s">
        <v>14</v>
      </c>
      <c r="H351">
        <v>923</v>
      </c>
      <c r="I351" s="7">
        <f t="shared" si="34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0"/>
        <v>42930.208333333328</v>
      </c>
      <c r="O351" s="11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5"/>
        <v>theater</v>
      </c>
      <c r="T351" t="str">
        <f t="shared" si="32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3"/>
        <v>5</v>
      </c>
      <c r="G352" t="s">
        <v>14</v>
      </c>
      <c r="H352">
        <v>1</v>
      </c>
      <c r="I352" s="7">
        <f t="shared" si="34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0"/>
        <v>42144.208333333328</v>
      </c>
      <c r="O352" s="11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5"/>
        <v>music</v>
      </c>
      <c r="T352" t="str">
        <f t="shared" si="32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3"/>
        <v>127.70715249662618</v>
      </c>
      <c r="G353" t="s">
        <v>20</v>
      </c>
      <c r="H353">
        <v>2013</v>
      </c>
      <c r="I353" s="7">
        <f t="shared" si="34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0"/>
        <v>42240.208333333328</v>
      </c>
      <c r="O353" s="11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5"/>
        <v>music</v>
      </c>
      <c r="T353" t="str">
        <f t="shared" si="32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3"/>
        <v>34.892857142857139</v>
      </c>
      <c r="G354" t="s">
        <v>14</v>
      </c>
      <c r="H354">
        <v>33</v>
      </c>
      <c r="I354" s="7">
        <f t="shared" si="34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0"/>
        <v>42315.25</v>
      </c>
      <c r="O354" s="11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5"/>
        <v>theater</v>
      </c>
      <c r="T354" t="str">
        <f t="shared" si="32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3"/>
        <v>410.59821428571428</v>
      </c>
      <c r="G355" t="s">
        <v>20</v>
      </c>
      <c r="H355">
        <v>1703</v>
      </c>
      <c r="I355" s="7">
        <f t="shared" si="34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0"/>
        <v>43651.208333333328</v>
      </c>
      <c r="O355" s="11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5"/>
        <v>theater</v>
      </c>
      <c r="T355" t="str">
        <f t="shared" si="32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3"/>
        <v>123.73770491803278</v>
      </c>
      <c r="G356" t="s">
        <v>20</v>
      </c>
      <c r="H356">
        <v>80</v>
      </c>
      <c r="I356" s="7">
        <f t="shared" si="34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0"/>
        <v>41520.208333333336</v>
      </c>
      <c r="O356" s="11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5"/>
        <v>film &amp; video</v>
      </c>
      <c r="T356" t="str">
        <f t="shared" si="32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3"/>
        <v>58.973684210526315</v>
      </c>
      <c r="G357" t="s">
        <v>47</v>
      </c>
      <c r="H357">
        <v>86</v>
      </c>
      <c r="I357" s="7">
        <f t="shared" si="34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0"/>
        <v>42757.25</v>
      </c>
      <c r="O357" s="11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5"/>
        <v>technology</v>
      </c>
      <c r="T357" t="str">
        <f t="shared" si="32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3"/>
        <v>36.892473118279568</v>
      </c>
      <c r="G358" t="s">
        <v>14</v>
      </c>
      <c r="H358">
        <v>40</v>
      </c>
      <c r="I358" s="7">
        <f t="shared" si="34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0"/>
        <v>40922.25</v>
      </c>
      <c r="O358" s="11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5"/>
        <v>theater</v>
      </c>
      <c r="T358" t="str">
        <f t="shared" si="32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3"/>
        <v>184.91304347826087</v>
      </c>
      <c r="G359" t="s">
        <v>20</v>
      </c>
      <c r="H359">
        <v>41</v>
      </c>
      <c r="I359" s="7">
        <f t="shared" si="34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0"/>
        <v>42250.208333333328</v>
      </c>
      <c r="O359" s="11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5"/>
        <v>games</v>
      </c>
      <c r="T359" t="str">
        <f t="shared" si="32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3"/>
        <v>11.814432989690722</v>
      </c>
      <c r="G360" t="s">
        <v>14</v>
      </c>
      <c r="H360">
        <v>23</v>
      </c>
      <c r="I360" s="7">
        <f t="shared" si="34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0"/>
        <v>43322.208333333328</v>
      </c>
      <c r="O360" s="11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5"/>
        <v>photography</v>
      </c>
      <c r="T360" t="str">
        <f t="shared" si="32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3"/>
        <v>298.7</v>
      </c>
      <c r="G361" t="s">
        <v>20</v>
      </c>
      <c r="H361">
        <v>187</v>
      </c>
      <c r="I361" s="7">
        <f t="shared" si="34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0"/>
        <v>40782.208333333336</v>
      </c>
      <c r="O361" s="11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5"/>
        <v>film &amp; video</v>
      </c>
      <c r="T361" t="str">
        <f t="shared" si="32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3"/>
        <v>226.35175879396985</v>
      </c>
      <c r="G362" t="s">
        <v>20</v>
      </c>
      <c r="H362">
        <v>2875</v>
      </c>
      <c r="I362" s="7">
        <f t="shared" si="34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0"/>
        <v>40544.25</v>
      </c>
      <c r="O362" s="11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5"/>
        <v>theater</v>
      </c>
      <c r="T362" t="str">
        <f t="shared" si="32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3"/>
        <v>173.56363636363636</v>
      </c>
      <c r="G363" t="s">
        <v>20</v>
      </c>
      <c r="H363">
        <v>88</v>
      </c>
      <c r="I363" s="7">
        <f t="shared" si="34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0"/>
        <v>43015.208333333328</v>
      </c>
      <c r="O363" s="11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5"/>
        <v>theater</v>
      </c>
      <c r="T363" t="str">
        <f t="shared" si="32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3"/>
        <v>371.75675675675677</v>
      </c>
      <c r="G364" t="s">
        <v>20</v>
      </c>
      <c r="H364">
        <v>191</v>
      </c>
      <c r="I364" s="7">
        <f t="shared" si="34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0"/>
        <v>40570.25</v>
      </c>
      <c r="O364" s="11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5"/>
        <v>music</v>
      </c>
      <c r="T364" t="str">
        <f t="shared" si="32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3"/>
        <v>160.19230769230771</v>
      </c>
      <c r="G365" t="s">
        <v>20</v>
      </c>
      <c r="H365">
        <v>139</v>
      </c>
      <c r="I365" s="7">
        <f t="shared" si="34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0"/>
        <v>40904.25</v>
      </c>
      <c r="O365" s="11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5"/>
        <v>music</v>
      </c>
      <c r="T365" t="str">
        <f t="shared" si="32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3"/>
        <v>1616.3333333333335</v>
      </c>
      <c r="G366" t="s">
        <v>20</v>
      </c>
      <c r="H366">
        <v>186</v>
      </c>
      <c r="I366" s="7">
        <f t="shared" si="34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0"/>
        <v>43164.25</v>
      </c>
      <c r="O366" s="11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5"/>
        <v>music</v>
      </c>
      <c r="T366" t="str">
        <f t="shared" si="32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3"/>
        <v>733.4375</v>
      </c>
      <c r="G367" t="s">
        <v>20</v>
      </c>
      <c r="H367">
        <v>112</v>
      </c>
      <c r="I367" s="7">
        <f t="shared" si="34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0"/>
        <v>42733.25</v>
      </c>
      <c r="O367" s="11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5"/>
        <v>theater</v>
      </c>
      <c r="T367" t="str">
        <f t="shared" si="32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3"/>
        <v>592.11111111111109</v>
      </c>
      <c r="G368" t="s">
        <v>20</v>
      </c>
      <c r="H368">
        <v>101</v>
      </c>
      <c r="I368" s="7">
        <f t="shared" si="34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0"/>
        <v>40546.25</v>
      </c>
      <c r="O368" s="11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5"/>
        <v>theater</v>
      </c>
      <c r="T368" t="str">
        <f t="shared" si="32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3"/>
        <v>18.888888888888889</v>
      </c>
      <c r="G369" t="s">
        <v>14</v>
      </c>
      <c r="H369">
        <v>75</v>
      </c>
      <c r="I369" s="7">
        <f t="shared" si="34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0"/>
        <v>41930.208333333336</v>
      </c>
      <c r="O369" s="11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5"/>
        <v>theater</v>
      </c>
      <c r="T369" t="str">
        <f t="shared" si="32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3"/>
        <v>276.80769230769232</v>
      </c>
      <c r="G370" t="s">
        <v>20</v>
      </c>
      <c r="H370">
        <v>206</v>
      </c>
      <c r="I370" s="7">
        <f t="shared" si="34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0"/>
        <v>40464.208333333336</v>
      </c>
      <c r="O370" s="11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5"/>
        <v>film &amp; video</v>
      </c>
      <c r="T370" t="str">
        <f t="shared" si="32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3"/>
        <v>273.01851851851848</v>
      </c>
      <c r="G371" t="s">
        <v>20</v>
      </c>
      <c r="H371">
        <v>154</v>
      </c>
      <c r="I371" s="7">
        <f t="shared" si="34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0"/>
        <v>41308.25</v>
      </c>
      <c r="O371" s="11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5"/>
        <v>film &amp; video</v>
      </c>
      <c r="T371" t="str">
        <f t="shared" si="32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3"/>
        <v>159.36331255565449</v>
      </c>
      <c r="G372" t="s">
        <v>20</v>
      </c>
      <c r="H372">
        <v>5966</v>
      </c>
      <c r="I372" s="7">
        <f t="shared" si="34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0"/>
        <v>43570.208333333328</v>
      </c>
      <c r="O372" s="11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5"/>
        <v>theater</v>
      </c>
      <c r="T372" t="str">
        <f t="shared" si="32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3"/>
        <v>67.869978858350947</v>
      </c>
      <c r="G373" t="s">
        <v>14</v>
      </c>
      <c r="H373">
        <v>2176</v>
      </c>
      <c r="I373" s="7">
        <f t="shared" si="34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0"/>
        <v>42043.25</v>
      </c>
      <c r="O373" s="11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5"/>
        <v>theater</v>
      </c>
      <c r="T373" t="str">
        <f t="shared" si="32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3"/>
        <v>1591.5555555555554</v>
      </c>
      <c r="G374" t="s">
        <v>20</v>
      </c>
      <c r="H374">
        <v>169</v>
      </c>
      <c r="I374" s="7">
        <f t="shared" si="34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0"/>
        <v>42012.25</v>
      </c>
      <c r="O374" s="11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5"/>
        <v>film &amp; video</v>
      </c>
      <c r="T374" t="str">
        <f t="shared" si="32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3"/>
        <v>730.18222222222221</v>
      </c>
      <c r="G375" t="s">
        <v>20</v>
      </c>
      <c r="H375">
        <v>2106</v>
      </c>
      <c r="I375" s="7">
        <f t="shared" si="34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0"/>
        <v>42964.208333333328</v>
      </c>
      <c r="O375" s="11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5"/>
        <v>theater</v>
      </c>
      <c r="T375" t="str">
        <f t="shared" si="32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3"/>
        <v>13.185782556750297</v>
      </c>
      <c r="G376" t="s">
        <v>14</v>
      </c>
      <c r="H376">
        <v>441</v>
      </c>
      <c r="I376" s="7">
        <f t="shared" si="34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0"/>
        <v>43476.25</v>
      </c>
      <c r="O376" s="11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5"/>
        <v>film &amp; video</v>
      </c>
      <c r="T376" t="str">
        <f t="shared" si="32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3"/>
        <v>54.777777777777779</v>
      </c>
      <c r="G377" t="s">
        <v>14</v>
      </c>
      <c r="H377">
        <v>25</v>
      </c>
      <c r="I377" s="7">
        <f t="shared" si="34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0"/>
        <v>42293.208333333328</v>
      </c>
      <c r="O377" s="11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5"/>
        <v>music</v>
      </c>
      <c r="T377" t="str">
        <f t="shared" si="32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3"/>
        <v>361.02941176470591</v>
      </c>
      <c r="G378" t="s">
        <v>20</v>
      </c>
      <c r="H378">
        <v>131</v>
      </c>
      <c r="I378" s="7">
        <f t="shared" si="34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0"/>
        <v>41826.208333333336</v>
      </c>
      <c r="O378" s="11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5"/>
        <v>music</v>
      </c>
      <c r="T378" t="str">
        <f t="shared" si="32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3"/>
        <v>10.257545271629779</v>
      </c>
      <c r="G379" t="s">
        <v>14</v>
      </c>
      <c r="H379">
        <v>127</v>
      </c>
      <c r="I379" s="7">
        <f t="shared" si="34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0"/>
        <v>43760.208333333328</v>
      </c>
      <c r="O379" s="11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5"/>
        <v>theater</v>
      </c>
      <c r="T379" t="str">
        <f t="shared" si="32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3"/>
        <v>13.962962962962964</v>
      </c>
      <c r="G380" t="s">
        <v>14</v>
      </c>
      <c r="H380">
        <v>355</v>
      </c>
      <c r="I380" s="7">
        <f t="shared" si="34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0"/>
        <v>43241.208333333328</v>
      </c>
      <c r="O380" s="11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5"/>
        <v>film &amp; video</v>
      </c>
      <c r="T380" t="str">
        <f t="shared" si="32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3"/>
        <v>40.444444444444443</v>
      </c>
      <c r="G381" t="s">
        <v>14</v>
      </c>
      <c r="H381">
        <v>44</v>
      </c>
      <c r="I381" s="7">
        <f t="shared" si="34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0"/>
        <v>40843.208333333336</v>
      </c>
      <c r="O381" s="11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5"/>
        <v>theater</v>
      </c>
      <c r="T381" t="str">
        <f t="shared" si="32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3"/>
        <v>160.32</v>
      </c>
      <c r="G382" t="s">
        <v>20</v>
      </c>
      <c r="H382">
        <v>84</v>
      </c>
      <c r="I382" s="7">
        <f t="shared" si="34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0"/>
        <v>41448.208333333336</v>
      </c>
      <c r="O382" s="11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5"/>
        <v>theater</v>
      </c>
      <c r="T382" t="str">
        <f t="shared" si="32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3"/>
        <v>183.9433962264151</v>
      </c>
      <c r="G383" t="s">
        <v>20</v>
      </c>
      <c r="H383">
        <v>155</v>
      </c>
      <c r="I383" s="7">
        <f t="shared" si="34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0"/>
        <v>42163.208333333328</v>
      </c>
      <c r="O383" s="11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5"/>
        <v>theater</v>
      </c>
      <c r="T383" t="str">
        <f t="shared" si="32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3"/>
        <v>63.769230769230766</v>
      </c>
      <c r="G384" t="s">
        <v>14</v>
      </c>
      <c r="H384">
        <v>67</v>
      </c>
      <c r="I384" s="7">
        <f t="shared" si="34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0"/>
        <v>43024.208333333328</v>
      </c>
      <c r="O384" s="11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5"/>
        <v>photography</v>
      </c>
      <c r="T384" t="str">
        <f t="shared" si="32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3"/>
        <v>225.38095238095238</v>
      </c>
      <c r="G385" t="s">
        <v>20</v>
      </c>
      <c r="H385">
        <v>189</v>
      </c>
      <c r="I385" s="7">
        <f t="shared" si="34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0"/>
        <v>43509.25</v>
      </c>
      <c r="O385" s="11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5"/>
        <v>food</v>
      </c>
      <c r="T385" t="str">
        <f t="shared" si="32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3"/>
        <v>172.00961538461539</v>
      </c>
      <c r="G386" t="s">
        <v>20</v>
      </c>
      <c r="H386">
        <v>4799</v>
      </c>
      <c r="I386" s="7">
        <f t="shared" si="34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0"/>
        <v>42776.25</v>
      </c>
      <c r="O386" s="11">
        <f t="shared" si="31"/>
        <v>42803.25</v>
      </c>
      <c r="P386" t="b">
        <v>1</v>
      </c>
      <c r="Q386" t="b">
        <v>1</v>
      </c>
      <c r="R386" t="s">
        <v>42</v>
      </c>
      <c r="S386" t="str">
        <f t="shared" si="35"/>
        <v>film &amp; video</v>
      </c>
      <c r="T386" t="str">
        <f t="shared" si="32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33"/>
        <v>146.16709511568124</v>
      </c>
      <c r="G387" t="s">
        <v>20</v>
      </c>
      <c r="H387">
        <v>1137</v>
      </c>
      <c r="I387" s="7">
        <f t="shared" si="34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6">(((L387/60)/60)/24)+DATE(1970,1,1)</f>
        <v>43553.208333333328</v>
      </c>
      <c r="O387" s="11">
        <f t="shared" ref="O387:O450" si="37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si="35"/>
        <v>publishing</v>
      </c>
      <c r="T387" t="str">
        <f t="shared" ref="T387:T450" si="38">RIGHT(R387,LEN(R387)-SEARCH("/",R387))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ref="F388:F451" si="39">E388/D388*100</f>
        <v>76.42361623616236</v>
      </c>
      <c r="G388" t="s">
        <v>14</v>
      </c>
      <c r="H388">
        <v>1068</v>
      </c>
      <c r="I388" s="7">
        <f t="shared" ref="I388:I451" si="40">IFERROR(E388/H388,0)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6"/>
        <v>40355.208333333336</v>
      </c>
      <c r="O388" s="11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ref="S388:S451" si="41">LEFT(R388,SEARCH("/",R388)-1)</f>
        <v>theater</v>
      </c>
      <c r="T388" t="str">
        <f t="shared" si="38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9"/>
        <v>39.261467889908261</v>
      </c>
      <c r="G389" t="s">
        <v>14</v>
      </c>
      <c r="H389">
        <v>424</v>
      </c>
      <c r="I389" s="7">
        <f t="shared" si="40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6"/>
        <v>41072.208333333336</v>
      </c>
      <c r="O389" s="11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41"/>
        <v>technology</v>
      </c>
      <c r="T389" t="str">
        <f t="shared" si="38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9"/>
        <v>11.270034843205574</v>
      </c>
      <c r="G390" t="s">
        <v>74</v>
      </c>
      <c r="H390">
        <v>145</v>
      </c>
      <c r="I390" s="7">
        <f t="shared" si="40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6"/>
        <v>40912.25</v>
      </c>
      <c r="O390" s="11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41"/>
        <v>music</v>
      </c>
      <c r="T390" t="str">
        <f t="shared" si="38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9"/>
        <v>122.11084337349398</v>
      </c>
      <c r="G391" t="s">
        <v>20</v>
      </c>
      <c r="H391">
        <v>1152</v>
      </c>
      <c r="I391" s="7">
        <f t="shared" si="40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6"/>
        <v>40479.208333333336</v>
      </c>
      <c r="O391" s="11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41"/>
        <v>theater</v>
      </c>
      <c r="T391" t="str">
        <f t="shared" si="38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9"/>
        <v>186.54166666666669</v>
      </c>
      <c r="G392" t="s">
        <v>20</v>
      </c>
      <c r="H392">
        <v>50</v>
      </c>
      <c r="I392" s="7">
        <f t="shared" si="40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6"/>
        <v>41530.208333333336</v>
      </c>
      <c r="O392" s="11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41"/>
        <v>photography</v>
      </c>
      <c r="T392" t="str">
        <f t="shared" si="38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9"/>
        <v>7.2731788079470201</v>
      </c>
      <c r="G393" t="s">
        <v>14</v>
      </c>
      <c r="H393">
        <v>151</v>
      </c>
      <c r="I393" s="7">
        <f t="shared" si="40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6"/>
        <v>41653.25</v>
      </c>
      <c r="O393" s="11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41"/>
        <v>publishing</v>
      </c>
      <c r="T393" t="str">
        <f t="shared" si="38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9"/>
        <v>65.642371234207957</v>
      </c>
      <c r="G394" t="s">
        <v>14</v>
      </c>
      <c r="H394">
        <v>1608</v>
      </c>
      <c r="I394" s="7">
        <f t="shared" si="40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6"/>
        <v>40549.25</v>
      </c>
      <c r="O394" s="11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41"/>
        <v>technology</v>
      </c>
      <c r="T394" t="str">
        <f t="shared" si="38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9"/>
        <v>228.96178343949046</v>
      </c>
      <c r="G395" t="s">
        <v>20</v>
      </c>
      <c r="H395">
        <v>3059</v>
      </c>
      <c r="I395" s="7">
        <f t="shared" si="40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6"/>
        <v>42933.208333333328</v>
      </c>
      <c r="O395" s="11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41"/>
        <v>music</v>
      </c>
      <c r="T395" t="str">
        <f t="shared" si="38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9"/>
        <v>469.37499999999994</v>
      </c>
      <c r="G396" t="s">
        <v>20</v>
      </c>
      <c r="H396">
        <v>34</v>
      </c>
      <c r="I396" s="7">
        <f t="shared" si="40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6"/>
        <v>41484.208333333336</v>
      </c>
      <c r="O396" s="11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41"/>
        <v>film &amp; video</v>
      </c>
      <c r="T396" t="str">
        <f t="shared" si="38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9"/>
        <v>130.11267605633802</v>
      </c>
      <c r="G397" t="s">
        <v>20</v>
      </c>
      <c r="H397">
        <v>220</v>
      </c>
      <c r="I397" s="7">
        <f t="shared" si="40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6"/>
        <v>40885.25</v>
      </c>
      <c r="O397" s="11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41"/>
        <v>theater</v>
      </c>
      <c r="T397" t="str">
        <f t="shared" si="38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9"/>
        <v>167.05422993492408</v>
      </c>
      <c r="G398" t="s">
        <v>20</v>
      </c>
      <c r="H398">
        <v>1604</v>
      </c>
      <c r="I398" s="7">
        <f t="shared" si="40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6"/>
        <v>43378.208333333328</v>
      </c>
      <c r="O398" s="11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41"/>
        <v>film &amp; video</v>
      </c>
      <c r="T398" t="str">
        <f t="shared" si="38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9"/>
        <v>173.8641975308642</v>
      </c>
      <c r="G399" t="s">
        <v>20</v>
      </c>
      <c r="H399">
        <v>454</v>
      </c>
      <c r="I399" s="7">
        <f t="shared" si="40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6"/>
        <v>41417.208333333336</v>
      </c>
      <c r="O399" s="11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41"/>
        <v>music</v>
      </c>
      <c r="T399" t="str">
        <f t="shared" si="38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9"/>
        <v>717.76470588235293</v>
      </c>
      <c r="G400" t="s">
        <v>20</v>
      </c>
      <c r="H400">
        <v>123</v>
      </c>
      <c r="I400" s="7">
        <f t="shared" si="40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6"/>
        <v>43228.208333333328</v>
      </c>
      <c r="O400" s="11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41"/>
        <v>film &amp; video</v>
      </c>
      <c r="T400" t="str">
        <f t="shared" si="38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9"/>
        <v>63.850976361767728</v>
      </c>
      <c r="G401" t="s">
        <v>14</v>
      </c>
      <c r="H401">
        <v>941</v>
      </c>
      <c r="I401" s="7">
        <f t="shared" si="40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6"/>
        <v>40576.25</v>
      </c>
      <c r="O401" s="11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41"/>
        <v>music</v>
      </c>
      <c r="T401" t="str">
        <f t="shared" si="38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9"/>
        <v>2</v>
      </c>
      <c r="G402" t="s">
        <v>14</v>
      </c>
      <c r="H402">
        <v>1</v>
      </c>
      <c r="I402" s="7">
        <f t="shared" si="40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6"/>
        <v>41502.208333333336</v>
      </c>
      <c r="O402" s="11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41"/>
        <v>photography</v>
      </c>
      <c r="T402" t="str">
        <f t="shared" si="38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9"/>
        <v>1530.2222222222222</v>
      </c>
      <c r="G403" t="s">
        <v>20</v>
      </c>
      <c r="H403">
        <v>299</v>
      </c>
      <c r="I403" s="7">
        <f t="shared" si="40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6"/>
        <v>43765.208333333328</v>
      </c>
      <c r="O403" s="11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41"/>
        <v>theater</v>
      </c>
      <c r="T403" t="str">
        <f t="shared" si="38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9"/>
        <v>40.356164383561641</v>
      </c>
      <c r="G404" t="s">
        <v>14</v>
      </c>
      <c r="H404">
        <v>40</v>
      </c>
      <c r="I404" s="7">
        <f t="shared" si="40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6"/>
        <v>40914.25</v>
      </c>
      <c r="O404" s="11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41"/>
        <v>film &amp; video</v>
      </c>
      <c r="T404" t="str">
        <f t="shared" si="38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9"/>
        <v>86.220633299284984</v>
      </c>
      <c r="G405" t="s">
        <v>14</v>
      </c>
      <c r="H405">
        <v>3015</v>
      </c>
      <c r="I405" s="7">
        <f t="shared" si="40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6"/>
        <v>40310.208333333336</v>
      </c>
      <c r="O405" s="11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41"/>
        <v>theater</v>
      </c>
      <c r="T405" t="str">
        <f t="shared" si="38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9"/>
        <v>315.58486707566465</v>
      </c>
      <c r="G406" t="s">
        <v>20</v>
      </c>
      <c r="H406">
        <v>2237</v>
      </c>
      <c r="I406" s="7">
        <f t="shared" si="40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6"/>
        <v>43053.25</v>
      </c>
      <c r="O406" s="11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41"/>
        <v>theater</v>
      </c>
      <c r="T406" t="str">
        <f t="shared" si="38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9"/>
        <v>89.618243243243242</v>
      </c>
      <c r="G407" t="s">
        <v>14</v>
      </c>
      <c r="H407">
        <v>435</v>
      </c>
      <c r="I407" s="7">
        <f t="shared" si="40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6"/>
        <v>43255.208333333328</v>
      </c>
      <c r="O407" s="11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41"/>
        <v>theater</v>
      </c>
      <c r="T407" t="str">
        <f t="shared" si="38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9"/>
        <v>182.14503816793894</v>
      </c>
      <c r="G408" t="s">
        <v>20</v>
      </c>
      <c r="H408">
        <v>645</v>
      </c>
      <c r="I408" s="7">
        <f t="shared" si="40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6"/>
        <v>41304.25</v>
      </c>
      <c r="O408" s="11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41"/>
        <v>film &amp; video</v>
      </c>
      <c r="T408" t="str">
        <f t="shared" si="38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9"/>
        <v>355.88235294117646</v>
      </c>
      <c r="G409" t="s">
        <v>20</v>
      </c>
      <c r="H409">
        <v>484</v>
      </c>
      <c r="I409" s="7">
        <f t="shared" si="40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6"/>
        <v>43751.208333333328</v>
      </c>
      <c r="O409" s="11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41"/>
        <v>theater</v>
      </c>
      <c r="T409" t="str">
        <f t="shared" si="38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9"/>
        <v>131.83695652173913</v>
      </c>
      <c r="G410" t="s">
        <v>20</v>
      </c>
      <c r="H410">
        <v>154</v>
      </c>
      <c r="I410" s="7">
        <f t="shared" si="40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6"/>
        <v>42541.208333333328</v>
      </c>
      <c r="O410" s="11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41"/>
        <v>film &amp; video</v>
      </c>
      <c r="T410" t="str">
        <f t="shared" si="38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9"/>
        <v>46.315634218289084</v>
      </c>
      <c r="G411" t="s">
        <v>14</v>
      </c>
      <c r="H411">
        <v>714</v>
      </c>
      <c r="I411" s="7">
        <f t="shared" si="40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6"/>
        <v>42843.208333333328</v>
      </c>
      <c r="O411" s="11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41"/>
        <v>music</v>
      </c>
      <c r="T411" t="str">
        <f t="shared" si="38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9"/>
        <v>36.132726089785294</v>
      </c>
      <c r="G412" t="s">
        <v>47</v>
      </c>
      <c r="H412">
        <v>1111</v>
      </c>
      <c r="I412" s="7">
        <f t="shared" si="40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6"/>
        <v>42122.208333333328</v>
      </c>
      <c r="O412" s="11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41"/>
        <v>games</v>
      </c>
      <c r="T412" t="str">
        <f t="shared" si="38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9"/>
        <v>104.62820512820512</v>
      </c>
      <c r="G413" t="s">
        <v>20</v>
      </c>
      <c r="H413">
        <v>82</v>
      </c>
      <c r="I413" s="7">
        <f t="shared" si="40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6"/>
        <v>42884.208333333328</v>
      </c>
      <c r="O413" s="11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41"/>
        <v>theater</v>
      </c>
      <c r="T413" t="str">
        <f t="shared" si="38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9"/>
        <v>668.85714285714289</v>
      </c>
      <c r="G414" t="s">
        <v>20</v>
      </c>
      <c r="H414">
        <v>134</v>
      </c>
      <c r="I414" s="7">
        <f t="shared" si="40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6"/>
        <v>41642.25</v>
      </c>
      <c r="O414" s="11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41"/>
        <v>publishing</v>
      </c>
      <c r="T414" t="str">
        <f t="shared" si="38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9"/>
        <v>62.072823218997364</v>
      </c>
      <c r="G415" t="s">
        <v>47</v>
      </c>
      <c r="H415">
        <v>1089</v>
      </c>
      <c r="I415" s="7">
        <f t="shared" si="40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6"/>
        <v>43431.25</v>
      </c>
      <c r="O415" s="11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41"/>
        <v>film &amp; video</v>
      </c>
      <c r="T415" t="str">
        <f t="shared" si="38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9"/>
        <v>84.699787460148784</v>
      </c>
      <c r="G416" t="s">
        <v>14</v>
      </c>
      <c r="H416">
        <v>5497</v>
      </c>
      <c r="I416" s="7">
        <f t="shared" si="40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6"/>
        <v>40288.208333333336</v>
      </c>
      <c r="O416" s="11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41"/>
        <v>food</v>
      </c>
      <c r="T416" t="str">
        <f t="shared" si="38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9"/>
        <v>11.059030837004405</v>
      </c>
      <c r="G417" t="s">
        <v>14</v>
      </c>
      <c r="H417">
        <v>418</v>
      </c>
      <c r="I417" s="7">
        <f t="shared" si="40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6"/>
        <v>40921.25</v>
      </c>
      <c r="O417" s="11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41"/>
        <v>theater</v>
      </c>
      <c r="T417" t="str">
        <f t="shared" si="38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9"/>
        <v>43.838781575037146</v>
      </c>
      <c r="G418" t="s">
        <v>14</v>
      </c>
      <c r="H418">
        <v>1439</v>
      </c>
      <c r="I418" s="7">
        <f t="shared" si="40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6"/>
        <v>40560.25</v>
      </c>
      <c r="O418" s="11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41"/>
        <v>film &amp; video</v>
      </c>
      <c r="T418" t="str">
        <f t="shared" si="38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9"/>
        <v>55.470588235294116</v>
      </c>
      <c r="G419" t="s">
        <v>14</v>
      </c>
      <c r="H419">
        <v>15</v>
      </c>
      <c r="I419" s="7">
        <f t="shared" si="40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6"/>
        <v>43407.208333333328</v>
      </c>
      <c r="O419" s="11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41"/>
        <v>theater</v>
      </c>
      <c r="T419" t="str">
        <f t="shared" si="38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9"/>
        <v>57.399511301160658</v>
      </c>
      <c r="G420" t="s">
        <v>14</v>
      </c>
      <c r="H420">
        <v>1999</v>
      </c>
      <c r="I420" s="7">
        <f t="shared" si="40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6"/>
        <v>41035.208333333336</v>
      </c>
      <c r="O420" s="11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41"/>
        <v>film &amp; video</v>
      </c>
      <c r="T420" t="str">
        <f t="shared" si="38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9"/>
        <v>123.43497363796135</v>
      </c>
      <c r="G421" t="s">
        <v>20</v>
      </c>
      <c r="H421">
        <v>5203</v>
      </c>
      <c r="I421" s="7">
        <f t="shared" si="40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6"/>
        <v>40899.25</v>
      </c>
      <c r="O421" s="11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41"/>
        <v>technology</v>
      </c>
      <c r="T421" t="str">
        <f t="shared" si="38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9"/>
        <v>128.46</v>
      </c>
      <c r="G422" t="s">
        <v>20</v>
      </c>
      <c r="H422">
        <v>94</v>
      </c>
      <c r="I422" s="7">
        <f t="shared" si="40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6"/>
        <v>42911.208333333328</v>
      </c>
      <c r="O422" s="11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41"/>
        <v>theater</v>
      </c>
      <c r="T422" t="str">
        <f t="shared" si="38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9"/>
        <v>63.989361702127653</v>
      </c>
      <c r="G423" t="s">
        <v>14</v>
      </c>
      <c r="H423">
        <v>118</v>
      </c>
      <c r="I423" s="7">
        <f t="shared" si="40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6"/>
        <v>42915.208333333328</v>
      </c>
      <c r="O423" s="11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41"/>
        <v>technology</v>
      </c>
      <c r="T423" t="str">
        <f t="shared" si="38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9"/>
        <v>127.29885057471265</v>
      </c>
      <c r="G424" t="s">
        <v>20</v>
      </c>
      <c r="H424">
        <v>205</v>
      </c>
      <c r="I424" s="7">
        <f t="shared" si="40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6"/>
        <v>40285.208333333336</v>
      </c>
      <c r="O424" s="11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41"/>
        <v>theater</v>
      </c>
      <c r="T424" t="str">
        <f t="shared" si="38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9"/>
        <v>10.638024357239512</v>
      </c>
      <c r="G425" t="s">
        <v>14</v>
      </c>
      <c r="H425">
        <v>162</v>
      </c>
      <c r="I425" s="7">
        <f t="shared" si="40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6"/>
        <v>40808.208333333336</v>
      </c>
      <c r="O425" s="11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41"/>
        <v>food</v>
      </c>
      <c r="T425" t="str">
        <f t="shared" si="38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9"/>
        <v>40.470588235294116</v>
      </c>
      <c r="G426" t="s">
        <v>14</v>
      </c>
      <c r="H426">
        <v>83</v>
      </c>
      <c r="I426" s="7">
        <f t="shared" si="40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6"/>
        <v>43208.208333333328</v>
      </c>
      <c r="O426" s="11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41"/>
        <v>music</v>
      </c>
      <c r="T426" t="str">
        <f t="shared" si="38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9"/>
        <v>287.66666666666663</v>
      </c>
      <c r="G427" t="s">
        <v>20</v>
      </c>
      <c r="H427">
        <v>92</v>
      </c>
      <c r="I427" s="7">
        <f t="shared" si="40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6"/>
        <v>42213.208333333328</v>
      </c>
      <c r="O427" s="11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41"/>
        <v>photography</v>
      </c>
      <c r="T427" t="str">
        <f t="shared" si="38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9"/>
        <v>572.94444444444446</v>
      </c>
      <c r="G428" t="s">
        <v>20</v>
      </c>
      <c r="H428">
        <v>219</v>
      </c>
      <c r="I428" s="7">
        <f t="shared" si="40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6"/>
        <v>41332.25</v>
      </c>
      <c r="O428" s="11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41"/>
        <v>theater</v>
      </c>
      <c r="T428" t="str">
        <f t="shared" si="38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9"/>
        <v>112.90429799426933</v>
      </c>
      <c r="G429" t="s">
        <v>20</v>
      </c>
      <c r="H429">
        <v>2526</v>
      </c>
      <c r="I429" s="7">
        <f t="shared" si="40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6"/>
        <v>41895.208333333336</v>
      </c>
      <c r="O429" s="11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41"/>
        <v>theater</v>
      </c>
      <c r="T429" t="str">
        <f t="shared" si="38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9"/>
        <v>46.387573964497044</v>
      </c>
      <c r="G430" t="s">
        <v>14</v>
      </c>
      <c r="H430">
        <v>747</v>
      </c>
      <c r="I430" s="7">
        <f t="shared" si="40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6"/>
        <v>40585.25</v>
      </c>
      <c r="O430" s="11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41"/>
        <v>film &amp; video</v>
      </c>
      <c r="T430" t="str">
        <f t="shared" si="38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9"/>
        <v>90.675916230366497</v>
      </c>
      <c r="G431" t="s">
        <v>74</v>
      </c>
      <c r="H431">
        <v>2138</v>
      </c>
      <c r="I431" s="7">
        <f t="shared" si="40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6"/>
        <v>41680.25</v>
      </c>
      <c r="O431" s="11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41"/>
        <v>photography</v>
      </c>
      <c r="T431" t="str">
        <f t="shared" si="38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9"/>
        <v>67.740740740740748</v>
      </c>
      <c r="G432" t="s">
        <v>14</v>
      </c>
      <c r="H432">
        <v>84</v>
      </c>
      <c r="I432" s="7">
        <f t="shared" si="40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6"/>
        <v>43737.208333333328</v>
      </c>
      <c r="O432" s="11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41"/>
        <v>theater</v>
      </c>
      <c r="T432" t="str">
        <f t="shared" si="38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9"/>
        <v>192.49019607843135</v>
      </c>
      <c r="G433" t="s">
        <v>20</v>
      </c>
      <c r="H433">
        <v>94</v>
      </c>
      <c r="I433" s="7">
        <f t="shared" si="40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6"/>
        <v>43273.208333333328</v>
      </c>
      <c r="O433" s="11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41"/>
        <v>theater</v>
      </c>
      <c r="T433" t="str">
        <f t="shared" si="38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9"/>
        <v>82.714285714285722</v>
      </c>
      <c r="G434" t="s">
        <v>14</v>
      </c>
      <c r="H434">
        <v>91</v>
      </c>
      <c r="I434" s="7">
        <f t="shared" si="40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6"/>
        <v>41761.208333333336</v>
      </c>
      <c r="O434" s="11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41"/>
        <v>theater</v>
      </c>
      <c r="T434" t="str">
        <f t="shared" si="38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9"/>
        <v>54.163920922570021</v>
      </c>
      <c r="G435" t="s">
        <v>14</v>
      </c>
      <c r="H435">
        <v>792</v>
      </c>
      <c r="I435" s="7">
        <f t="shared" si="40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6"/>
        <v>41603.25</v>
      </c>
      <c r="O435" s="11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41"/>
        <v>film &amp; video</v>
      </c>
      <c r="T435" t="str">
        <f t="shared" si="38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9"/>
        <v>16.722222222222221</v>
      </c>
      <c r="G436" t="s">
        <v>74</v>
      </c>
      <c r="H436">
        <v>10</v>
      </c>
      <c r="I436" s="7">
        <f t="shared" si="40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6"/>
        <v>42705.25</v>
      </c>
      <c r="O436" s="11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41"/>
        <v>theater</v>
      </c>
      <c r="T436" t="str">
        <f t="shared" si="38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9"/>
        <v>116.87664041994749</v>
      </c>
      <c r="G437" t="s">
        <v>20</v>
      </c>
      <c r="H437">
        <v>1713</v>
      </c>
      <c r="I437" s="7">
        <f t="shared" si="40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6"/>
        <v>41988.25</v>
      </c>
      <c r="O437" s="11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41"/>
        <v>theater</v>
      </c>
      <c r="T437" t="str">
        <f t="shared" si="38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9"/>
        <v>1052.1538461538462</v>
      </c>
      <c r="G438" t="s">
        <v>20</v>
      </c>
      <c r="H438">
        <v>249</v>
      </c>
      <c r="I438" s="7">
        <f t="shared" si="40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6"/>
        <v>43575.208333333328</v>
      </c>
      <c r="O438" s="11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41"/>
        <v>music</v>
      </c>
      <c r="T438" t="str">
        <f t="shared" si="38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9"/>
        <v>123.07407407407408</v>
      </c>
      <c r="G439" t="s">
        <v>20</v>
      </c>
      <c r="H439">
        <v>192</v>
      </c>
      <c r="I439" s="7">
        <f t="shared" si="40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6"/>
        <v>42260.208333333328</v>
      </c>
      <c r="O439" s="11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41"/>
        <v>film &amp; video</v>
      </c>
      <c r="T439" t="str">
        <f t="shared" si="38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9"/>
        <v>178.63855421686748</v>
      </c>
      <c r="G440" t="s">
        <v>20</v>
      </c>
      <c r="H440">
        <v>247</v>
      </c>
      <c r="I440" s="7">
        <f t="shared" si="40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6"/>
        <v>41337.25</v>
      </c>
      <c r="O440" s="11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41"/>
        <v>theater</v>
      </c>
      <c r="T440" t="str">
        <f t="shared" si="38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9"/>
        <v>355.28169014084506</v>
      </c>
      <c r="G441" t="s">
        <v>20</v>
      </c>
      <c r="H441">
        <v>2293</v>
      </c>
      <c r="I441" s="7">
        <f t="shared" si="40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6"/>
        <v>42680.208333333328</v>
      </c>
      <c r="O441" s="11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41"/>
        <v>film &amp; video</v>
      </c>
      <c r="T441" t="str">
        <f t="shared" si="38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9"/>
        <v>161.90634146341463</v>
      </c>
      <c r="G442" t="s">
        <v>20</v>
      </c>
      <c r="H442">
        <v>3131</v>
      </c>
      <c r="I442" s="7">
        <f t="shared" si="40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6"/>
        <v>42916.208333333328</v>
      </c>
      <c r="O442" s="11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41"/>
        <v>film &amp; video</v>
      </c>
      <c r="T442" t="str">
        <f t="shared" si="38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9"/>
        <v>24.914285714285715</v>
      </c>
      <c r="G443" t="s">
        <v>14</v>
      </c>
      <c r="H443">
        <v>32</v>
      </c>
      <c r="I443" s="7">
        <f t="shared" si="40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6"/>
        <v>41025.208333333336</v>
      </c>
      <c r="O443" s="11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41"/>
        <v>technology</v>
      </c>
      <c r="T443" t="str">
        <f t="shared" si="38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9"/>
        <v>198.72222222222223</v>
      </c>
      <c r="G444" t="s">
        <v>20</v>
      </c>
      <c r="H444">
        <v>143</v>
      </c>
      <c r="I444" s="7">
        <f t="shared" si="40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6"/>
        <v>42980.208333333328</v>
      </c>
      <c r="O444" s="11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41"/>
        <v>theater</v>
      </c>
      <c r="T444" t="str">
        <f t="shared" si="38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9"/>
        <v>34.752688172043008</v>
      </c>
      <c r="G445" t="s">
        <v>74</v>
      </c>
      <c r="H445">
        <v>90</v>
      </c>
      <c r="I445" s="7">
        <f t="shared" si="40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6"/>
        <v>40451.208333333336</v>
      </c>
      <c r="O445" s="11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41"/>
        <v>theater</v>
      </c>
      <c r="T445" t="str">
        <f t="shared" si="38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9"/>
        <v>176.41935483870967</v>
      </c>
      <c r="G446" t="s">
        <v>20</v>
      </c>
      <c r="H446">
        <v>296</v>
      </c>
      <c r="I446" s="7">
        <f t="shared" si="40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6"/>
        <v>40748.208333333336</v>
      </c>
      <c r="O446" s="11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41"/>
        <v>music</v>
      </c>
      <c r="T446" t="str">
        <f t="shared" si="38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9"/>
        <v>511.38095238095235</v>
      </c>
      <c r="G447" t="s">
        <v>20</v>
      </c>
      <c r="H447">
        <v>170</v>
      </c>
      <c r="I447" s="7">
        <f t="shared" si="40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6"/>
        <v>40515.25</v>
      </c>
      <c r="O447" s="11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41"/>
        <v>theater</v>
      </c>
      <c r="T447" t="str">
        <f t="shared" si="38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9"/>
        <v>82.044117647058826</v>
      </c>
      <c r="G448" t="s">
        <v>14</v>
      </c>
      <c r="H448">
        <v>186</v>
      </c>
      <c r="I448" s="7">
        <f t="shared" si="40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6"/>
        <v>41261.25</v>
      </c>
      <c r="O448" s="11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41"/>
        <v>technology</v>
      </c>
      <c r="T448" t="str">
        <f t="shared" si="38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9"/>
        <v>24.326030927835053</v>
      </c>
      <c r="G449" t="s">
        <v>74</v>
      </c>
      <c r="H449">
        <v>439</v>
      </c>
      <c r="I449" s="7">
        <f t="shared" si="40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6"/>
        <v>43088.25</v>
      </c>
      <c r="O449" s="11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41"/>
        <v>film &amp; video</v>
      </c>
      <c r="T449" t="str">
        <f t="shared" si="38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9"/>
        <v>50.482758620689658</v>
      </c>
      <c r="G450" t="s">
        <v>14</v>
      </c>
      <c r="H450">
        <v>605</v>
      </c>
      <c r="I450" s="7">
        <f t="shared" si="40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6"/>
        <v>41378.208333333336</v>
      </c>
      <c r="O450" s="11">
        <f t="shared" si="37"/>
        <v>41380.208333333336</v>
      </c>
      <c r="P450" t="b">
        <v>0</v>
      </c>
      <c r="Q450" t="b">
        <v>1</v>
      </c>
      <c r="R450" t="s">
        <v>89</v>
      </c>
      <c r="S450" t="str">
        <f t="shared" si="41"/>
        <v>games</v>
      </c>
      <c r="T450" t="str">
        <f t="shared" si="38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39"/>
        <v>967</v>
      </c>
      <c r="G451" t="s">
        <v>20</v>
      </c>
      <c r="H451">
        <v>86</v>
      </c>
      <c r="I451" s="7">
        <f t="shared" si="40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2">(((L451/60)/60)/24)+DATE(1970,1,1)</f>
        <v>43530.25</v>
      </c>
      <c r="O451" s="11">
        <f t="shared" ref="O451:O514" si="43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41"/>
        <v>games</v>
      </c>
      <c r="T451" t="str">
        <f t="shared" ref="T451:T514" si="44">RIGHT(R451,LEN(R451)-SEARCH("/",R451))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ref="F452:F515" si="45">E452/D452*100</f>
        <v>4</v>
      </c>
      <c r="G452" t="s">
        <v>14</v>
      </c>
      <c r="H452">
        <v>1</v>
      </c>
      <c r="I452" s="7">
        <f t="shared" ref="I452:I515" si="46">IFERROR(E452/H452,0)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2"/>
        <v>43394.208333333328</v>
      </c>
      <c r="O452" s="11">
        <f t="shared" si="43"/>
        <v>43417.25</v>
      </c>
      <c r="P452" t="b">
        <v>0</v>
      </c>
      <c r="Q452" t="b">
        <v>0</v>
      </c>
      <c r="R452" t="s">
        <v>71</v>
      </c>
      <c r="S452" t="str">
        <f t="shared" ref="S452:S515" si="47">LEFT(R452,SEARCH("/",R452)-1)</f>
        <v>film &amp; video</v>
      </c>
      <c r="T452" t="str">
        <f t="shared" si="44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5"/>
        <v>122.84501347708894</v>
      </c>
      <c r="G453" t="s">
        <v>20</v>
      </c>
      <c r="H453">
        <v>6286</v>
      </c>
      <c r="I453" s="7">
        <f t="shared" si="46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2"/>
        <v>42935.208333333328</v>
      </c>
      <c r="O453" s="11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7"/>
        <v>music</v>
      </c>
      <c r="T453" t="str">
        <f t="shared" si="44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5"/>
        <v>63.4375</v>
      </c>
      <c r="G454" t="s">
        <v>14</v>
      </c>
      <c r="H454">
        <v>31</v>
      </c>
      <c r="I454" s="7">
        <f t="shared" si="46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2"/>
        <v>40365.208333333336</v>
      </c>
      <c r="O454" s="11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7"/>
        <v>film &amp; video</v>
      </c>
      <c r="T454" t="str">
        <f t="shared" si="44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5"/>
        <v>56.331688596491226</v>
      </c>
      <c r="G455" t="s">
        <v>14</v>
      </c>
      <c r="H455">
        <v>1181</v>
      </c>
      <c r="I455" s="7">
        <f t="shared" si="4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2"/>
        <v>42705.25</v>
      </c>
      <c r="O455" s="11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7"/>
        <v>film &amp; video</v>
      </c>
      <c r="T455" t="str">
        <f t="shared" si="44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5"/>
        <v>44.074999999999996</v>
      </c>
      <c r="G456" t="s">
        <v>14</v>
      </c>
      <c r="H456">
        <v>39</v>
      </c>
      <c r="I456" s="7">
        <f t="shared" si="4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2"/>
        <v>41568.208333333336</v>
      </c>
      <c r="O456" s="11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7"/>
        <v>film &amp; video</v>
      </c>
      <c r="T456" t="str">
        <f t="shared" si="44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5"/>
        <v>118.37253218884121</v>
      </c>
      <c r="G457" t="s">
        <v>20</v>
      </c>
      <c r="H457">
        <v>3727</v>
      </c>
      <c r="I457" s="7">
        <f t="shared" si="4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2"/>
        <v>40809.208333333336</v>
      </c>
      <c r="O457" s="11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7"/>
        <v>theater</v>
      </c>
      <c r="T457" t="str">
        <f t="shared" si="44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5"/>
        <v>104.1243169398907</v>
      </c>
      <c r="G458" t="s">
        <v>20</v>
      </c>
      <c r="H458">
        <v>1605</v>
      </c>
      <c r="I458" s="7">
        <f t="shared" si="4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2"/>
        <v>43141.25</v>
      </c>
      <c r="O458" s="11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7"/>
        <v>music</v>
      </c>
      <c r="T458" t="str">
        <f t="shared" si="44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5"/>
        <v>26.640000000000004</v>
      </c>
      <c r="G459" t="s">
        <v>14</v>
      </c>
      <c r="H459">
        <v>46</v>
      </c>
      <c r="I459" s="7">
        <f t="shared" si="4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2"/>
        <v>42657.208333333328</v>
      </c>
      <c r="O459" s="11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7"/>
        <v>theater</v>
      </c>
      <c r="T459" t="str">
        <f t="shared" si="44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5"/>
        <v>351.20118343195264</v>
      </c>
      <c r="G460" t="s">
        <v>20</v>
      </c>
      <c r="H460">
        <v>2120</v>
      </c>
      <c r="I460" s="7">
        <f t="shared" si="4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2"/>
        <v>40265.208333333336</v>
      </c>
      <c r="O460" s="11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7"/>
        <v>theater</v>
      </c>
      <c r="T460" t="str">
        <f t="shared" si="44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5"/>
        <v>90.063492063492063</v>
      </c>
      <c r="G461" t="s">
        <v>14</v>
      </c>
      <c r="H461">
        <v>105</v>
      </c>
      <c r="I461" s="7">
        <f t="shared" si="4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2"/>
        <v>42001.25</v>
      </c>
      <c r="O461" s="11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7"/>
        <v>film &amp; video</v>
      </c>
      <c r="T461" t="str">
        <f t="shared" si="44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5"/>
        <v>171.625</v>
      </c>
      <c r="G462" t="s">
        <v>20</v>
      </c>
      <c r="H462">
        <v>50</v>
      </c>
      <c r="I462" s="7">
        <f t="shared" si="46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2"/>
        <v>40399.208333333336</v>
      </c>
      <c r="O462" s="11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7"/>
        <v>theater</v>
      </c>
      <c r="T462" t="str">
        <f t="shared" si="44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5"/>
        <v>141.04655870445345</v>
      </c>
      <c r="G463" t="s">
        <v>20</v>
      </c>
      <c r="H463">
        <v>2080</v>
      </c>
      <c r="I463" s="7">
        <f t="shared" si="4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2"/>
        <v>41757.208333333336</v>
      </c>
      <c r="O463" s="11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7"/>
        <v>film &amp; video</v>
      </c>
      <c r="T463" t="str">
        <f t="shared" si="44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5"/>
        <v>30.57944915254237</v>
      </c>
      <c r="G464" t="s">
        <v>14</v>
      </c>
      <c r="H464">
        <v>535</v>
      </c>
      <c r="I464" s="7">
        <f t="shared" si="4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2"/>
        <v>41304.25</v>
      </c>
      <c r="O464" s="11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7"/>
        <v>games</v>
      </c>
      <c r="T464" t="str">
        <f t="shared" si="44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5"/>
        <v>108.16455696202532</v>
      </c>
      <c r="G465" t="s">
        <v>20</v>
      </c>
      <c r="H465">
        <v>2105</v>
      </c>
      <c r="I465" s="7">
        <f t="shared" si="4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2"/>
        <v>41639.25</v>
      </c>
      <c r="O465" s="11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7"/>
        <v>film &amp; video</v>
      </c>
      <c r="T465" t="str">
        <f t="shared" si="44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5"/>
        <v>133.45505617977528</v>
      </c>
      <c r="G466" t="s">
        <v>20</v>
      </c>
      <c r="H466">
        <v>2436</v>
      </c>
      <c r="I466" s="7">
        <f t="shared" si="4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2"/>
        <v>43142.25</v>
      </c>
      <c r="O466" s="11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7"/>
        <v>theater</v>
      </c>
      <c r="T466" t="str">
        <f t="shared" si="44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5"/>
        <v>187.85106382978722</v>
      </c>
      <c r="G467" t="s">
        <v>20</v>
      </c>
      <c r="H467">
        <v>80</v>
      </c>
      <c r="I467" s="7">
        <f t="shared" si="46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2"/>
        <v>43127.25</v>
      </c>
      <c r="O467" s="11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7"/>
        <v>publishing</v>
      </c>
      <c r="T467" t="str">
        <f t="shared" si="44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5"/>
        <v>332</v>
      </c>
      <c r="G468" t="s">
        <v>20</v>
      </c>
      <c r="H468">
        <v>42</v>
      </c>
      <c r="I468" s="7">
        <f t="shared" si="4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2"/>
        <v>41409.208333333336</v>
      </c>
      <c r="O468" s="11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7"/>
        <v>technology</v>
      </c>
      <c r="T468" t="str">
        <f t="shared" si="44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5"/>
        <v>575.21428571428578</v>
      </c>
      <c r="G469" t="s">
        <v>20</v>
      </c>
      <c r="H469">
        <v>139</v>
      </c>
      <c r="I469" s="7">
        <f t="shared" si="4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2"/>
        <v>42331.25</v>
      </c>
      <c r="O469" s="11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7"/>
        <v>technology</v>
      </c>
      <c r="T469" t="str">
        <f t="shared" si="44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5"/>
        <v>40.5</v>
      </c>
      <c r="G470" t="s">
        <v>14</v>
      </c>
      <c r="H470">
        <v>16</v>
      </c>
      <c r="I470" s="7">
        <f t="shared" si="46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2"/>
        <v>43569.208333333328</v>
      </c>
      <c r="O470" s="11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7"/>
        <v>theater</v>
      </c>
      <c r="T470" t="str">
        <f t="shared" si="44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5"/>
        <v>184.42857142857144</v>
      </c>
      <c r="G471" t="s">
        <v>20</v>
      </c>
      <c r="H471">
        <v>159</v>
      </c>
      <c r="I471" s="7">
        <f t="shared" si="4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2"/>
        <v>42142.208333333328</v>
      </c>
      <c r="O471" s="11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7"/>
        <v>film &amp; video</v>
      </c>
      <c r="T471" t="str">
        <f t="shared" si="44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5"/>
        <v>285.80555555555554</v>
      </c>
      <c r="G472" t="s">
        <v>20</v>
      </c>
      <c r="H472">
        <v>381</v>
      </c>
      <c r="I472" s="7">
        <f t="shared" si="4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2"/>
        <v>42716.25</v>
      </c>
      <c r="O472" s="11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7"/>
        <v>technology</v>
      </c>
      <c r="T472" t="str">
        <f t="shared" si="44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5"/>
        <v>319</v>
      </c>
      <c r="G473" t="s">
        <v>20</v>
      </c>
      <c r="H473">
        <v>194</v>
      </c>
      <c r="I473" s="7">
        <f t="shared" si="4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2"/>
        <v>41031.208333333336</v>
      </c>
      <c r="O473" s="11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7"/>
        <v>food</v>
      </c>
      <c r="T473" t="str">
        <f t="shared" si="44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5"/>
        <v>39.234070221066318</v>
      </c>
      <c r="G474" t="s">
        <v>14</v>
      </c>
      <c r="H474">
        <v>575</v>
      </c>
      <c r="I474" s="7">
        <f t="shared" si="4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2"/>
        <v>43535.208333333328</v>
      </c>
      <c r="O474" s="11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7"/>
        <v>music</v>
      </c>
      <c r="T474" t="str">
        <f t="shared" si="44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5"/>
        <v>178.14000000000001</v>
      </c>
      <c r="G475" t="s">
        <v>20</v>
      </c>
      <c r="H475">
        <v>106</v>
      </c>
      <c r="I475" s="7">
        <f t="shared" si="4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2"/>
        <v>43277.208333333328</v>
      </c>
      <c r="O475" s="11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7"/>
        <v>music</v>
      </c>
      <c r="T475" t="str">
        <f t="shared" si="44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5"/>
        <v>365.15</v>
      </c>
      <c r="G476" t="s">
        <v>20</v>
      </c>
      <c r="H476">
        <v>142</v>
      </c>
      <c r="I476" s="7">
        <f t="shared" si="4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2"/>
        <v>41989.25</v>
      </c>
      <c r="O476" s="11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7"/>
        <v>film &amp; video</v>
      </c>
      <c r="T476" t="str">
        <f t="shared" si="44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5"/>
        <v>113.94594594594594</v>
      </c>
      <c r="G477" t="s">
        <v>20</v>
      </c>
      <c r="H477">
        <v>211</v>
      </c>
      <c r="I477" s="7">
        <f t="shared" si="4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2"/>
        <v>41450.208333333336</v>
      </c>
      <c r="O477" s="11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7"/>
        <v>publishing</v>
      </c>
      <c r="T477" t="str">
        <f t="shared" si="44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5"/>
        <v>29.828720626631856</v>
      </c>
      <c r="G478" t="s">
        <v>14</v>
      </c>
      <c r="H478">
        <v>1120</v>
      </c>
      <c r="I478" s="7">
        <f t="shared" si="4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2"/>
        <v>43322.208333333328</v>
      </c>
      <c r="O478" s="11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7"/>
        <v>publishing</v>
      </c>
      <c r="T478" t="str">
        <f t="shared" si="44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5"/>
        <v>54.270588235294113</v>
      </c>
      <c r="G479" t="s">
        <v>14</v>
      </c>
      <c r="H479">
        <v>113</v>
      </c>
      <c r="I479" s="7">
        <f t="shared" si="4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2"/>
        <v>40720.208333333336</v>
      </c>
      <c r="O479" s="11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7"/>
        <v>film &amp; video</v>
      </c>
      <c r="T479" t="str">
        <f t="shared" si="44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5"/>
        <v>236.34156976744185</v>
      </c>
      <c r="G480" t="s">
        <v>20</v>
      </c>
      <c r="H480">
        <v>2756</v>
      </c>
      <c r="I480" s="7">
        <f t="shared" si="4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2"/>
        <v>42072.208333333328</v>
      </c>
      <c r="O480" s="11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7"/>
        <v>technology</v>
      </c>
      <c r="T480" t="str">
        <f t="shared" si="44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5"/>
        <v>512.91666666666663</v>
      </c>
      <c r="G481" t="s">
        <v>20</v>
      </c>
      <c r="H481">
        <v>173</v>
      </c>
      <c r="I481" s="7">
        <f t="shared" si="4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2"/>
        <v>42945.208333333328</v>
      </c>
      <c r="O481" s="11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7"/>
        <v>food</v>
      </c>
      <c r="T481" t="str">
        <f t="shared" si="44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5"/>
        <v>100.65116279069768</v>
      </c>
      <c r="G482" t="s">
        <v>20</v>
      </c>
      <c r="H482">
        <v>87</v>
      </c>
      <c r="I482" s="7">
        <f t="shared" si="4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2"/>
        <v>40248.25</v>
      </c>
      <c r="O482" s="11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7"/>
        <v>photography</v>
      </c>
      <c r="T482" t="str">
        <f t="shared" si="44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5"/>
        <v>81.348423194303152</v>
      </c>
      <c r="G483" t="s">
        <v>14</v>
      </c>
      <c r="H483">
        <v>1538</v>
      </c>
      <c r="I483" s="7">
        <f t="shared" si="4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2"/>
        <v>41913.208333333336</v>
      </c>
      <c r="O483" s="11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7"/>
        <v>theater</v>
      </c>
      <c r="T483" t="str">
        <f t="shared" si="44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5"/>
        <v>16.404761904761905</v>
      </c>
      <c r="G484" t="s">
        <v>14</v>
      </c>
      <c r="H484">
        <v>9</v>
      </c>
      <c r="I484" s="7">
        <f t="shared" si="4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2"/>
        <v>40963.25</v>
      </c>
      <c r="O484" s="11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7"/>
        <v>publishing</v>
      </c>
      <c r="T484" t="str">
        <f t="shared" si="44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5"/>
        <v>52.774617067833695</v>
      </c>
      <c r="G485" t="s">
        <v>14</v>
      </c>
      <c r="H485">
        <v>554</v>
      </c>
      <c r="I485" s="7">
        <f t="shared" si="4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2"/>
        <v>43811.25</v>
      </c>
      <c r="O485" s="11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7"/>
        <v>theater</v>
      </c>
      <c r="T485" t="str">
        <f t="shared" si="44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5"/>
        <v>260.20608108108109</v>
      </c>
      <c r="G486" t="s">
        <v>20</v>
      </c>
      <c r="H486">
        <v>1572</v>
      </c>
      <c r="I486" s="7">
        <f t="shared" si="4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2"/>
        <v>41855.208333333336</v>
      </c>
      <c r="O486" s="11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7"/>
        <v>food</v>
      </c>
      <c r="T486" t="str">
        <f t="shared" si="44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5"/>
        <v>30.73289183222958</v>
      </c>
      <c r="G487" t="s">
        <v>14</v>
      </c>
      <c r="H487">
        <v>648</v>
      </c>
      <c r="I487" s="7">
        <f t="shared" si="4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2"/>
        <v>43626.208333333328</v>
      </c>
      <c r="O487" s="11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7"/>
        <v>theater</v>
      </c>
      <c r="T487" t="str">
        <f t="shared" si="44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5"/>
        <v>13.5</v>
      </c>
      <c r="G488" t="s">
        <v>14</v>
      </c>
      <c r="H488">
        <v>21</v>
      </c>
      <c r="I488" s="7">
        <f t="shared" si="4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2"/>
        <v>43168.25</v>
      </c>
      <c r="O488" s="11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7"/>
        <v>publishing</v>
      </c>
      <c r="T488" t="str">
        <f t="shared" si="44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5"/>
        <v>178.62556663644605</v>
      </c>
      <c r="G489" t="s">
        <v>20</v>
      </c>
      <c r="H489">
        <v>2346</v>
      </c>
      <c r="I489" s="7">
        <f t="shared" si="4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2"/>
        <v>42845.208333333328</v>
      </c>
      <c r="O489" s="11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7"/>
        <v>theater</v>
      </c>
      <c r="T489" t="str">
        <f t="shared" si="44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5"/>
        <v>220.0566037735849</v>
      </c>
      <c r="G490" t="s">
        <v>20</v>
      </c>
      <c r="H490">
        <v>115</v>
      </c>
      <c r="I490" s="7">
        <f t="shared" si="4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2"/>
        <v>42403.25</v>
      </c>
      <c r="O490" s="11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7"/>
        <v>theater</v>
      </c>
      <c r="T490" t="str">
        <f t="shared" si="44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5"/>
        <v>101.5108695652174</v>
      </c>
      <c r="G491" t="s">
        <v>20</v>
      </c>
      <c r="H491">
        <v>85</v>
      </c>
      <c r="I491" s="7">
        <f t="shared" si="4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2"/>
        <v>40406.208333333336</v>
      </c>
      <c r="O491" s="11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7"/>
        <v>technology</v>
      </c>
      <c r="T491" t="str">
        <f t="shared" si="44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5"/>
        <v>191.5</v>
      </c>
      <c r="G492" t="s">
        <v>20</v>
      </c>
      <c r="H492">
        <v>144</v>
      </c>
      <c r="I492" s="7">
        <f t="shared" si="4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2"/>
        <v>43786.25</v>
      </c>
      <c r="O492" s="11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7"/>
        <v>journalism</v>
      </c>
      <c r="T492" t="str">
        <f t="shared" si="44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5"/>
        <v>305.34683098591546</v>
      </c>
      <c r="G493" t="s">
        <v>20</v>
      </c>
      <c r="H493">
        <v>2443</v>
      </c>
      <c r="I493" s="7">
        <f t="shared" si="4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2"/>
        <v>41456.208333333336</v>
      </c>
      <c r="O493" s="11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7"/>
        <v>food</v>
      </c>
      <c r="T493" t="str">
        <f t="shared" si="44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5"/>
        <v>23.995287958115181</v>
      </c>
      <c r="G494" t="s">
        <v>74</v>
      </c>
      <c r="H494">
        <v>595</v>
      </c>
      <c r="I494" s="7">
        <f t="shared" si="4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2"/>
        <v>40336.208333333336</v>
      </c>
      <c r="O494" s="11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7"/>
        <v>film &amp; video</v>
      </c>
      <c r="T494" t="str">
        <f t="shared" si="44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5"/>
        <v>723.77777777777771</v>
      </c>
      <c r="G495" t="s">
        <v>20</v>
      </c>
      <c r="H495">
        <v>64</v>
      </c>
      <c r="I495" s="7">
        <f t="shared" si="46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2"/>
        <v>43645.208333333328</v>
      </c>
      <c r="O495" s="11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7"/>
        <v>photography</v>
      </c>
      <c r="T495" t="str">
        <f t="shared" si="44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5"/>
        <v>547.36</v>
      </c>
      <c r="G496" t="s">
        <v>20</v>
      </c>
      <c r="H496">
        <v>268</v>
      </c>
      <c r="I496" s="7">
        <f t="shared" si="4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2"/>
        <v>40990.208333333336</v>
      </c>
      <c r="O496" s="11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7"/>
        <v>technology</v>
      </c>
      <c r="T496" t="str">
        <f t="shared" si="44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5"/>
        <v>414.49999999999994</v>
      </c>
      <c r="G497" t="s">
        <v>20</v>
      </c>
      <c r="H497">
        <v>195</v>
      </c>
      <c r="I497" s="7">
        <f t="shared" si="4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2"/>
        <v>41800.208333333336</v>
      </c>
      <c r="O497" s="11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7"/>
        <v>theater</v>
      </c>
      <c r="T497" t="str">
        <f t="shared" si="44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5"/>
        <v>0.90696409140369971</v>
      </c>
      <c r="G498" t="s">
        <v>14</v>
      </c>
      <c r="H498">
        <v>54</v>
      </c>
      <c r="I498" s="7">
        <f t="shared" si="4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2"/>
        <v>42876.208333333328</v>
      </c>
      <c r="O498" s="11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7"/>
        <v>film &amp; video</v>
      </c>
      <c r="T498" t="str">
        <f t="shared" si="44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5"/>
        <v>34.173469387755098</v>
      </c>
      <c r="G499" t="s">
        <v>14</v>
      </c>
      <c r="H499">
        <v>120</v>
      </c>
      <c r="I499" s="7">
        <f t="shared" si="4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2"/>
        <v>42724.25</v>
      </c>
      <c r="O499" s="11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7"/>
        <v>technology</v>
      </c>
      <c r="T499" t="str">
        <f t="shared" si="44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5"/>
        <v>23.948810754912099</v>
      </c>
      <c r="G500" t="s">
        <v>14</v>
      </c>
      <c r="H500">
        <v>579</v>
      </c>
      <c r="I500" s="7">
        <f t="shared" si="4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2"/>
        <v>42005.25</v>
      </c>
      <c r="O500" s="11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7"/>
        <v>technology</v>
      </c>
      <c r="T500" t="str">
        <f t="shared" si="44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5"/>
        <v>48.072649572649574</v>
      </c>
      <c r="G501" t="s">
        <v>14</v>
      </c>
      <c r="H501">
        <v>2072</v>
      </c>
      <c r="I501" s="7">
        <f t="shared" si="4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2"/>
        <v>42444.208333333328</v>
      </c>
      <c r="O501" s="11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7"/>
        <v>film &amp; video</v>
      </c>
      <c r="T501" t="str">
        <f t="shared" si="44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5"/>
        <v>0</v>
      </c>
      <c r="G502" t="s">
        <v>14</v>
      </c>
      <c r="H502">
        <v>0</v>
      </c>
      <c r="I502" s="7">
        <f t="shared" si="46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2"/>
        <v>41395.208333333336</v>
      </c>
      <c r="O502" s="11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7"/>
        <v>theater</v>
      </c>
      <c r="T502" t="str">
        <f t="shared" si="44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5"/>
        <v>70.145182291666657</v>
      </c>
      <c r="G503" t="s">
        <v>14</v>
      </c>
      <c r="H503">
        <v>1796</v>
      </c>
      <c r="I503" s="7">
        <f t="shared" si="4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2"/>
        <v>41345.208333333336</v>
      </c>
      <c r="O503" s="11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7"/>
        <v>film &amp; video</v>
      </c>
      <c r="T503" t="str">
        <f t="shared" si="44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5"/>
        <v>529.92307692307691</v>
      </c>
      <c r="G504" t="s">
        <v>20</v>
      </c>
      <c r="H504">
        <v>186</v>
      </c>
      <c r="I504" s="7">
        <f t="shared" si="4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2"/>
        <v>41117.208333333336</v>
      </c>
      <c r="O504" s="11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7"/>
        <v>games</v>
      </c>
      <c r="T504" t="str">
        <f t="shared" si="44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5"/>
        <v>180.32549019607845</v>
      </c>
      <c r="G505" t="s">
        <v>20</v>
      </c>
      <c r="H505">
        <v>460</v>
      </c>
      <c r="I505" s="7">
        <f t="shared" si="4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2"/>
        <v>42186.208333333328</v>
      </c>
      <c r="O505" s="11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7"/>
        <v>film &amp; video</v>
      </c>
      <c r="T505" t="str">
        <f t="shared" si="44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5"/>
        <v>92.320000000000007</v>
      </c>
      <c r="G506" t="s">
        <v>14</v>
      </c>
      <c r="H506">
        <v>62</v>
      </c>
      <c r="I506" s="7">
        <f t="shared" si="4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2"/>
        <v>42142.208333333328</v>
      </c>
      <c r="O506" s="11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7"/>
        <v>music</v>
      </c>
      <c r="T506" t="str">
        <f t="shared" si="44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5"/>
        <v>13.901001112347053</v>
      </c>
      <c r="G507" t="s">
        <v>14</v>
      </c>
      <c r="H507">
        <v>347</v>
      </c>
      <c r="I507" s="7">
        <f t="shared" si="4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2"/>
        <v>41341.25</v>
      </c>
      <c r="O507" s="11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7"/>
        <v>publishing</v>
      </c>
      <c r="T507" t="str">
        <f t="shared" si="44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5"/>
        <v>927.07777777777767</v>
      </c>
      <c r="G508" t="s">
        <v>20</v>
      </c>
      <c r="H508">
        <v>2528</v>
      </c>
      <c r="I508" s="7">
        <f t="shared" si="4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2"/>
        <v>43062.25</v>
      </c>
      <c r="O508" s="11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7"/>
        <v>theater</v>
      </c>
      <c r="T508" t="str">
        <f t="shared" si="44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5"/>
        <v>39.857142857142861</v>
      </c>
      <c r="G509" t="s">
        <v>14</v>
      </c>
      <c r="H509">
        <v>19</v>
      </c>
      <c r="I509" s="7">
        <f t="shared" si="4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2"/>
        <v>41373.208333333336</v>
      </c>
      <c r="O509" s="11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7"/>
        <v>technology</v>
      </c>
      <c r="T509" t="str">
        <f t="shared" si="44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5"/>
        <v>112.22929936305732</v>
      </c>
      <c r="G510" t="s">
        <v>20</v>
      </c>
      <c r="H510">
        <v>3657</v>
      </c>
      <c r="I510" s="7">
        <f t="shared" si="4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2"/>
        <v>43310.208333333328</v>
      </c>
      <c r="O510" s="11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7"/>
        <v>theater</v>
      </c>
      <c r="T510" t="str">
        <f t="shared" si="44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5"/>
        <v>70.925816023738875</v>
      </c>
      <c r="G511" t="s">
        <v>14</v>
      </c>
      <c r="H511">
        <v>1258</v>
      </c>
      <c r="I511" s="7">
        <f t="shared" si="46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2"/>
        <v>41034.208333333336</v>
      </c>
      <c r="O511" s="11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7"/>
        <v>theater</v>
      </c>
      <c r="T511" t="str">
        <f t="shared" si="44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5"/>
        <v>119.08974358974358</v>
      </c>
      <c r="G512" t="s">
        <v>20</v>
      </c>
      <c r="H512">
        <v>131</v>
      </c>
      <c r="I512" s="7">
        <f t="shared" si="4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2"/>
        <v>43251.208333333328</v>
      </c>
      <c r="O512" s="11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7"/>
        <v>film &amp; video</v>
      </c>
      <c r="T512" t="str">
        <f t="shared" si="44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5"/>
        <v>24.017591339648174</v>
      </c>
      <c r="G513" t="s">
        <v>14</v>
      </c>
      <c r="H513">
        <v>362</v>
      </c>
      <c r="I513" s="7">
        <f t="shared" si="4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2"/>
        <v>43671.208333333328</v>
      </c>
      <c r="O513" s="11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7"/>
        <v>theater</v>
      </c>
      <c r="T513" t="str">
        <f t="shared" si="44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5"/>
        <v>139.31868131868131</v>
      </c>
      <c r="G514" t="s">
        <v>20</v>
      </c>
      <c r="H514">
        <v>239</v>
      </c>
      <c r="I514" s="7">
        <f t="shared" si="46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2"/>
        <v>41825.208333333336</v>
      </c>
      <c r="O514" s="11">
        <f t="shared" si="43"/>
        <v>41826.208333333336</v>
      </c>
      <c r="P514" t="b">
        <v>0</v>
      </c>
      <c r="Q514" t="b">
        <v>1</v>
      </c>
      <c r="R514" t="s">
        <v>89</v>
      </c>
      <c r="S514" t="str">
        <f t="shared" si="47"/>
        <v>games</v>
      </c>
      <c r="T514" t="str">
        <f t="shared" si="44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45"/>
        <v>39.277108433734945</v>
      </c>
      <c r="G515" t="s">
        <v>74</v>
      </c>
      <c r="H515">
        <v>35</v>
      </c>
      <c r="I515" s="7">
        <f t="shared" si="46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48">(((L515/60)/60)/24)+DATE(1970,1,1)</f>
        <v>40430.208333333336</v>
      </c>
      <c r="O515" s="11">
        <f t="shared" ref="O515:O578" si="4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47"/>
        <v>film &amp; video</v>
      </c>
      <c r="T515" t="str">
        <f t="shared" ref="T515:T578" si="50">RIGHT(R515,LEN(R515)-SEARCH("/",R515))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ref="F516:F579" si="51">E516/D516*100</f>
        <v>22.439077144917089</v>
      </c>
      <c r="G516" t="s">
        <v>74</v>
      </c>
      <c r="H516">
        <v>528</v>
      </c>
      <c r="I516" s="7">
        <f t="shared" ref="I516:I579" si="52">IFERROR(E516/H516,0)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48"/>
        <v>41614.25</v>
      </c>
      <c r="O516" s="11">
        <f t="shared" si="49"/>
        <v>41619.25</v>
      </c>
      <c r="P516" t="b">
        <v>0</v>
      </c>
      <c r="Q516" t="b">
        <v>1</v>
      </c>
      <c r="R516" t="s">
        <v>23</v>
      </c>
      <c r="S516" t="str">
        <f t="shared" ref="S516:S579" si="53">LEFT(R516,SEARCH("/",R516)-1)</f>
        <v>music</v>
      </c>
      <c r="T516" t="str">
        <f t="shared" si="50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51"/>
        <v>55.779069767441861</v>
      </c>
      <c r="G517" t="s">
        <v>14</v>
      </c>
      <c r="H517">
        <v>133</v>
      </c>
      <c r="I517" s="7">
        <f t="shared" si="5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48"/>
        <v>40900.25</v>
      </c>
      <c r="O517" s="11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3"/>
        <v>theater</v>
      </c>
      <c r="T517" t="str">
        <f t="shared" si="50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51"/>
        <v>42.523125996810208</v>
      </c>
      <c r="G518" t="s">
        <v>14</v>
      </c>
      <c r="H518">
        <v>846</v>
      </c>
      <c r="I518" s="7">
        <f t="shared" si="5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48"/>
        <v>40396.208333333336</v>
      </c>
      <c r="O518" s="11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3"/>
        <v>publishing</v>
      </c>
      <c r="T518" t="str">
        <f t="shared" si="50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51"/>
        <v>112.00000000000001</v>
      </c>
      <c r="G519" t="s">
        <v>20</v>
      </c>
      <c r="H519">
        <v>78</v>
      </c>
      <c r="I519" s="7">
        <f t="shared" si="5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48"/>
        <v>42860.208333333328</v>
      </c>
      <c r="O519" s="11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3"/>
        <v>food</v>
      </c>
      <c r="T519" t="str">
        <f t="shared" si="50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51"/>
        <v>7.0681818181818183</v>
      </c>
      <c r="G520" t="s">
        <v>14</v>
      </c>
      <c r="H520">
        <v>10</v>
      </c>
      <c r="I520" s="7">
        <f t="shared" si="52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48"/>
        <v>43154.25</v>
      </c>
      <c r="O520" s="11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3"/>
        <v>film &amp; video</v>
      </c>
      <c r="T520" t="str">
        <f t="shared" si="50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51"/>
        <v>101.74563871693867</v>
      </c>
      <c r="G521" t="s">
        <v>20</v>
      </c>
      <c r="H521">
        <v>1773</v>
      </c>
      <c r="I521" s="7">
        <f t="shared" si="5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48"/>
        <v>42012.25</v>
      </c>
      <c r="O521" s="11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3"/>
        <v>music</v>
      </c>
      <c r="T521" t="str">
        <f t="shared" si="50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51"/>
        <v>425.75</v>
      </c>
      <c r="G522" t="s">
        <v>20</v>
      </c>
      <c r="H522">
        <v>32</v>
      </c>
      <c r="I522" s="7">
        <f t="shared" si="5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48"/>
        <v>43574.208333333328</v>
      </c>
      <c r="O522" s="11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3"/>
        <v>theater</v>
      </c>
      <c r="T522" t="str">
        <f t="shared" si="50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51"/>
        <v>145.53947368421052</v>
      </c>
      <c r="G523" t="s">
        <v>20</v>
      </c>
      <c r="H523">
        <v>369</v>
      </c>
      <c r="I523" s="7">
        <f t="shared" si="5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48"/>
        <v>42605.208333333328</v>
      </c>
      <c r="O523" s="11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3"/>
        <v>film &amp; video</v>
      </c>
      <c r="T523" t="str">
        <f t="shared" si="50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51"/>
        <v>32.453465346534657</v>
      </c>
      <c r="G524" t="s">
        <v>14</v>
      </c>
      <c r="H524">
        <v>191</v>
      </c>
      <c r="I524" s="7">
        <f t="shared" si="5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48"/>
        <v>41093.208333333336</v>
      </c>
      <c r="O524" s="11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3"/>
        <v>film &amp; video</v>
      </c>
      <c r="T524" t="str">
        <f t="shared" si="50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51"/>
        <v>700.33333333333326</v>
      </c>
      <c r="G525" t="s">
        <v>20</v>
      </c>
      <c r="H525">
        <v>89</v>
      </c>
      <c r="I525" s="7">
        <f t="shared" si="5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48"/>
        <v>40241.25</v>
      </c>
      <c r="O525" s="11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3"/>
        <v>film &amp; video</v>
      </c>
      <c r="T525" t="str">
        <f t="shared" si="50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51"/>
        <v>83.904860392967933</v>
      </c>
      <c r="G526" t="s">
        <v>14</v>
      </c>
      <c r="H526">
        <v>1979</v>
      </c>
      <c r="I526" s="7">
        <f t="shared" si="5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48"/>
        <v>40294.208333333336</v>
      </c>
      <c r="O526" s="11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3"/>
        <v>theater</v>
      </c>
      <c r="T526" t="str">
        <f t="shared" si="50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51"/>
        <v>84.19047619047619</v>
      </c>
      <c r="G527" t="s">
        <v>14</v>
      </c>
      <c r="H527">
        <v>63</v>
      </c>
      <c r="I527" s="7">
        <f t="shared" si="5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48"/>
        <v>40505.25</v>
      </c>
      <c r="O527" s="11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3"/>
        <v>technology</v>
      </c>
      <c r="T527" t="str">
        <f t="shared" si="50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51"/>
        <v>155.95180722891567</v>
      </c>
      <c r="G528" t="s">
        <v>20</v>
      </c>
      <c r="H528">
        <v>147</v>
      </c>
      <c r="I528" s="7">
        <f t="shared" si="5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48"/>
        <v>42364.25</v>
      </c>
      <c r="O528" s="11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3"/>
        <v>theater</v>
      </c>
      <c r="T528" t="str">
        <f t="shared" si="50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51"/>
        <v>99.619450317124731</v>
      </c>
      <c r="G529" t="s">
        <v>14</v>
      </c>
      <c r="H529">
        <v>6080</v>
      </c>
      <c r="I529" s="7">
        <f t="shared" si="52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48"/>
        <v>42405.25</v>
      </c>
      <c r="O529" s="11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3"/>
        <v>film &amp; video</v>
      </c>
      <c r="T529" t="str">
        <f t="shared" si="50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51"/>
        <v>80.300000000000011</v>
      </c>
      <c r="G530" t="s">
        <v>14</v>
      </c>
      <c r="H530">
        <v>80</v>
      </c>
      <c r="I530" s="7">
        <f t="shared" si="5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48"/>
        <v>41601.25</v>
      </c>
      <c r="O530" s="11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3"/>
        <v>music</v>
      </c>
      <c r="T530" t="str">
        <f t="shared" si="50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51"/>
        <v>11.254901960784313</v>
      </c>
      <c r="G531" t="s">
        <v>14</v>
      </c>
      <c r="H531">
        <v>9</v>
      </c>
      <c r="I531" s="7">
        <f t="shared" si="5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48"/>
        <v>41769.208333333336</v>
      </c>
      <c r="O531" s="11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3"/>
        <v>games</v>
      </c>
      <c r="T531" t="str">
        <f t="shared" si="50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51"/>
        <v>91.740952380952379</v>
      </c>
      <c r="G532" t="s">
        <v>14</v>
      </c>
      <c r="H532">
        <v>1784</v>
      </c>
      <c r="I532" s="7">
        <f t="shared" si="5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48"/>
        <v>40421.208333333336</v>
      </c>
      <c r="O532" s="11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3"/>
        <v>publishing</v>
      </c>
      <c r="T532" t="str">
        <f t="shared" si="50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51"/>
        <v>95.521156936261391</v>
      </c>
      <c r="G533" t="s">
        <v>47</v>
      </c>
      <c r="H533">
        <v>3640</v>
      </c>
      <c r="I533" s="7">
        <f t="shared" si="5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48"/>
        <v>41589.25</v>
      </c>
      <c r="O533" s="11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3"/>
        <v>games</v>
      </c>
      <c r="T533" t="str">
        <f t="shared" si="50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51"/>
        <v>502.87499999999994</v>
      </c>
      <c r="G534" t="s">
        <v>20</v>
      </c>
      <c r="H534">
        <v>126</v>
      </c>
      <c r="I534" s="7">
        <f t="shared" si="5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48"/>
        <v>43125.25</v>
      </c>
      <c r="O534" s="11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3"/>
        <v>theater</v>
      </c>
      <c r="T534" t="str">
        <f t="shared" si="50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51"/>
        <v>159.24394463667818</v>
      </c>
      <c r="G535" t="s">
        <v>20</v>
      </c>
      <c r="H535">
        <v>2218</v>
      </c>
      <c r="I535" s="7">
        <f t="shared" si="5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48"/>
        <v>41479.208333333336</v>
      </c>
      <c r="O535" s="11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3"/>
        <v>music</v>
      </c>
      <c r="T535" t="str">
        <f t="shared" si="50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51"/>
        <v>15.022446689113355</v>
      </c>
      <c r="G536" t="s">
        <v>14</v>
      </c>
      <c r="H536">
        <v>243</v>
      </c>
      <c r="I536" s="7">
        <f t="shared" si="5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48"/>
        <v>43329.208333333328</v>
      </c>
      <c r="O536" s="11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3"/>
        <v>film &amp; video</v>
      </c>
      <c r="T536" t="str">
        <f t="shared" si="50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51"/>
        <v>482.03846153846149</v>
      </c>
      <c r="G537" t="s">
        <v>20</v>
      </c>
      <c r="H537">
        <v>202</v>
      </c>
      <c r="I537" s="7">
        <f t="shared" si="5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48"/>
        <v>43259.208333333328</v>
      </c>
      <c r="O537" s="11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3"/>
        <v>theater</v>
      </c>
      <c r="T537" t="str">
        <f t="shared" si="50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51"/>
        <v>149.96938775510205</v>
      </c>
      <c r="G538" t="s">
        <v>20</v>
      </c>
      <c r="H538">
        <v>140</v>
      </c>
      <c r="I538" s="7">
        <f t="shared" si="5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48"/>
        <v>40414.208333333336</v>
      </c>
      <c r="O538" s="11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3"/>
        <v>publishing</v>
      </c>
      <c r="T538" t="str">
        <f t="shared" si="50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51"/>
        <v>117.22156398104266</v>
      </c>
      <c r="G539" t="s">
        <v>20</v>
      </c>
      <c r="H539">
        <v>1052</v>
      </c>
      <c r="I539" s="7">
        <f t="shared" si="5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48"/>
        <v>43342.208333333328</v>
      </c>
      <c r="O539" s="11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3"/>
        <v>film &amp; video</v>
      </c>
      <c r="T539" t="str">
        <f t="shared" si="50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51"/>
        <v>37.695968274950431</v>
      </c>
      <c r="G540" t="s">
        <v>14</v>
      </c>
      <c r="H540">
        <v>1296</v>
      </c>
      <c r="I540" s="7">
        <f t="shared" si="5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48"/>
        <v>41539.208333333336</v>
      </c>
      <c r="O540" s="11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3"/>
        <v>games</v>
      </c>
      <c r="T540" t="str">
        <f t="shared" si="50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51"/>
        <v>72.653061224489804</v>
      </c>
      <c r="G541" t="s">
        <v>14</v>
      </c>
      <c r="H541">
        <v>77</v>
      </c>
      <c r="I541" s="7">
        <f t="shared" si="5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48"/>
        <v>43647.208333333328</v>
      </c>
      <c r="O541" s="11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3"/>
        <v>food</v>
      </c>
      <c r="T541" t="str">
        <f t="shared" si="50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51"/>
        <v>265.98113207547169</v>
      </c>
      <c r="G542" t="s">
        <v>20</v>
      </c>
      <c r="H542">
        <v>247</v>
      </c>
      <c r="I542" s="7">
        <f t="shared" si="5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48"/>
        <v>43225.208333333328</v>
      </c>
      <c r="O542" s="11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3"/>
        <v>photography</v>
      </c>
      <c r="T542" t="str">
        <f t="shared" si="50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51"/>
        <v>24.205617977528089</v>
      </c>
      <c r="G543" t="s">
        <v>14</v>
      </c>
      <c r="H543">
        <v>395</v>
      </c>
      <c r="I543" s="7">
        <f t="shared" si="5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48"/>
        <v>42165.208333333328</v>
      </c>
      <c r="O543" s="11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3"/>
        <v>games</v>
      </c>
      <c r="T543" t="str">
        <f t="shared" si="50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51"/>
        <v>2.5064935064935066</v>
      </c>
      <c r="G544" t="s">
        <v>14</v>
      </c>
      <c r="H544">
        <v>49</v>
      </c>
      <c r="I544" s="7">
        <f t="shared" si="5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48"/>
        <v>42391.25</v>
      </c>
      <c r="O544" s="11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3"/>
        <v>music</v>
      </c>
      <c r="T544" t="str">
        <f t="shared" si="50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51"/>
        <v>16.329799764428738</v>
      </c>
      <c r="G545" t="s">
        <v>14</v>
      </c>
      <c r="H545">
        <v>180</v>
      </c>
      <c r="I545" s="7">
        <f t="shared" si="5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48"/>
        <v>41528.208333333336</v>
      </c>
      <c r="O545" s="11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3"/>
        <v>games</v>
      </c>
      <c r="T545" t="str">
        <f t="shared" si="50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51"/>
        <v>276.5</v>
      </c>
      <c r="G546" t="s">
        <v>20</v>
      </c>
      <c r="H546">
        <v>84</v>
      </c>
      <c r="I546" s="7">
        <f t="shared" si="5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48"/>
        <v>42377.25</v>
      </c>
      <c r="O546" s="11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3"/>
        <v>music</v>
      </c>
      <c r="T546" t="str">
        <f t="shared" si="50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51"/>
        <v>88.803571428571431</v>
      </c>
      <c r="G547" t="s">
        <v>14</v>
      </c>
      <c r="H547">
        <v>2690</v>
      </c>
      <c r="I547" s="7">
        <f t="shared" si="5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48"/>
        <v>43824.25</v>
      </c>
      <c r="O547" s="11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3"/>
        <v>theater</v>
      </c>
      <c r="T547" t="str">
        <f t="shared" si="50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51"/>
        <v>163.57142857142856</v>
      </c>
      <c r="G548" t="s">
        <v>20</v>
      </c>
      <c r="H548">
        <v>88</v>
      </c>
      <c r="I548" s="7">
        <f t="shared" si="5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48"/>
        <v>43360.208333333328</v>
      </c>
      <c r="O548" s="11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3"/>
        <v>theater</v>
      </c>
      <c r="T548" t="str">
        <f t="shared" si="50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51"/>
        <v>969</v>
      </c>
      <c r="G549" t="s">
        <v>20</v>
      </c>
      <c r="H549">
        <v>156</v>
      </c>
      <c r="I549" s="7">
        <f t="shared" si="52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48"/>
        <v>42029.25</v>
      </c>
      <c r="O549" s="11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3"/>
        <v>film &amp; video</v>
      </c>
      <c r="T549" t="str">
        <f t="shared" si="50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51"/>
        <v>270.91376701966715</v>
      </c>
      <c r="G550" t="s">
        <v>20</v>
      </c>
      <c r="H550">
        <v>2985</v>
      </c>
      <c r="I550" s="7">
        <f t="shared" si="5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48"/>
        <v>42461.208333333328</v>
      </c>
      <c r="O550" s="11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3"/>
        <v>theater</v>
      </c>
      <c r="T550" t="str">
        <f t="shared" si="50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51"/>
        <v>284.21355932203392</v>
      </c>
      <c r="G551" t="s">
        <v>20</v>
      </c>
      <c r="H551">
        <v>762</v>
      </c>
      <c r="I551" s="7">
        <f t="shared" si="5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48"/>
        <v>41422.208333333336</v>
      </c>
      <c r="O551" s="11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3"/>
        <v>technology</v>
      </c>
      <c r="T551" t="str">
        <f t="shared" si="50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51"/>
        <v>4</v>
      </c>
      <c r="G552" t="s">
        <v>74</v>
      </c>
      <c r="H552">
        <v>1</v>
      </c>
      <c r="I552" s="7">
        <f t="shared" si="52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48"/>
        <v>40968.25</v>
      </c>
      <c r="O552" s="11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3"/>
        <v>music</v>
      </c>
      <c r="T552" t="str">
        <f t="shared" si="50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51"/>
        <v>58.6329816768462</v>
      </c>
      <c r="G553" t="s">
        <v>14</v>
      </c>
      <c r="H553">
        <v>2779</v>
      </c>
      <c r="I553" s="7">
        <f t="shared" si="5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48"/>
        <v>41993.25</v>
      </c>
      <c r="O553" s="11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3"/>
        <v>technology</v>
      </c>
      <c r="T553" t="str">
        <f t="shared" si="50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51"/>
        <v>98.51111111111112</v>
      </c>
      <c r="G554" t="s">
        <v>14</v>
      </c>
      <c r="H554">
        <v>92</v>
      </c>
      <c r="I554" s="7">
        <f t="shared" si="5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48"/>
        <v>42700.25</v>
      </c>
      <c r="O554" s="11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3"/>
        <v>theater</v>
      </c>
      <c r="T554" t="str">
        <f t="shared" si="50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51"/>
        <v>43.975381008206334</v>
      </c>
      <c r="G555" t="s">
        <v>14</v>
      </c>
      <c r="H555">
        <v>1028</v>
      </c>
      <c r="I555" s="7">
        <f t="shared" si="5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48"/>
        <v>40545.25</v>
      </c>
      <c r="O555" s="11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3"/>
        <v>music</v>
      </c>
      <c r="T555" t="str">
        <f t="shared" si="50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51"/>
        <v>151.66315789473683</v>
      </c>
      <c r="G556" t="s">
        <v>20</v>
      </c>
      <c r="H556">
        <v>554</v>
      </c>
      <c r="I556" s="7">
        <f t="shared" si="5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48"/>
        <v>42723.25</v>
      </c>
      <c r="O556" s="11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3"/>
        <v>music</v>
      </c>
      <c r="T556" t="str">
        <f t="shared" si="50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51"/>
        <v>223.63492063492063</v>
      </c>
      <c r="G557" t="s">
        <v>20</v>
      </c>
      <c r="H557">
        <v>135</v>
      </c>
      <c r="I557" s="7">
        <f t="shared" si="5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48"/>
        <v>41731.208333333336</v>
      </c>
      <c r="O557" s="11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3"/>
        <v>music</v>
      </c>
      <c r="T557" t="str">
        <f t="shared" si="50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51"/>
        <v>239.75</v>
      </c>
      <c r="G558" t="s">
        <v>20</v>
      </c>
      <c r="H558">
        <v>122</v>
      </c>
      <c r="I558" s="7">
        <f t="shared" si="5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48"/>
        <v>40792.208333333336</v>
      </c>
      <c r="O558" s="11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3"/>
        <v>publishing</v>
      </c>
      <c r="T558" t="str">
        <f t="shared" si="50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51"/>
        <v>199.33333333333334</v>
      </c>
      <c r="G559" t="s">
        <v>20</v>
      </c>
      <c r="H559">
        <v>221</v>
      </c>
      <c r="I559" s="7">
        <f t="shared" si="5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48"/>
        <v>42279.208333333328</v>
      </c>
      <c r="O559" s="11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3"/>
        <v>film &amp; video</v>
      </c>
      <c r="T559" t="str">
        <f t="shared" si="50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51"/>
        <v>137.34482758620689</v>
      </c>
      <c r="G560" t="s">
        <v>20</v>
      </c>
      <c r="H560">
        <v>126</v>
      </c>
      <c r="I560" s="7">
        <f t="shared" si="5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48"/>
        <v>42424.25</v>
      </c>
      <c r="O560" s="11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3"/>
        <v>theater</v>
      </c>
      <c r="T560" t="str">
        <f t="shared" si="50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51"/>
        <v>100.9696106362773</v>
      </c>
      <c r="G561" t="s">
        <v>20</v>
      </c>
      <c r="H561">
        <v>1022</v>
      </c>
      <c r="I561" s="7">
        <f t="shared" si="5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48"/>
        <v>42584.208333333328</v>
      </c>
      <c r="O561" s="11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3"/>
        <v>theater</v>
      </c>
      <c r="T561" t="str">
        <f t="shared" si="50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51"/>
        <v>794.16</v>
      </c>
      <c r="G562" t="s">
        <v>20</v>
      </c>
      <c r="H562">
        <v>3177</v>
      </c>
      <c r="I562" s="7">
        <f t="shared" si="5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48"/>
        <v>40865.25</v>
      </c>
      <c r="O562" s="11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3"/>
        <v>film &amp; video</v>
      </c>
      <c r="T562" t="str">
        <f t="shared" si="50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51"/>
        <v>369.7</v>
      </c>
      <c r="G563" t="s">
        <v>20</v>
      </c>
      <c r="H563">
        <v>198</v>
      </c>
      <c r="I563" s="7">
        <f t="shared" si="5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48"/>
        <v>40833.208333333336</v>
      </c>
      <c r="O563" s="11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3"/>
        <v>theater</v>
      </c>
      <c r="T563" t="str">
        <f t="shared" si="50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51"/>
        <v>12.818181818181817</v>
      </c>
      <c r="G564" t="s">
        <v>14</v>
      </c>
      <c r="H564">
        <v>26</v>
      </c>
      <c r="I564" s="7">
        <f t="shared" si="5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48"/>
        <v>43536.208333333328</v>
      </c>
      <c r="O564" s="11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3"/>
        <v>music</v>
      </c>
      <c r="T564" t="str">
        <f t="shared" si="50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51"/>
        <v>138.02702702702703</v>
      </c>
      <c r="G565" t="s">
        <v>20</v>
      </c>
      <c r="H565">
        <v>85</v>
      </c>
      <c r="I565" s="7">
        <f t="shared" si="5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48"/>
        <v>43417.25</v>
      </c>
      <c r="O565" s="11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3"/>
        <v>film &amp; video</v>
      </c>
      <c r="T565" t="str">
        <f t="shared" si="50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51"/>
        <v>83.813278008298752</v>
      </c>
      <c r="G566" t="s">
        <v>14</v>
      </c>
      <c r="H566">
        <v>1790</v>
      </c>
      <c r="I566" s="7">
        <f t="shared" si="5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48"/>
        <v>42078.208333333328</v>
      </c>
      <c r="O566" s="11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3"/>
        <v>theater</v>
      </c>
      <c r="T566" t="str">
        <f t="shared" si="50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51"/>
        <v>204.60063224446787</v>
      </c>
      <c r="G567" t="s">
        <v>20</v>
      </c>
      <c r="H567">
        <v>3596</v>
      </c>
      <c r="I567" s="7">
        <f t="shared" si="5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48"/>
        <v>40862.25</v>
      </c>
      <c r="O567" s="11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3"/>
        <v>theater</v>
      </c>
      <c r="T567" t="str">
        <f t="shared" si="50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51"/>
        <v>44.344086021505376</v>
      </c>
      <c r="G568" t="s">
        <v>14</v>
      </c>
      <c r="H568">
        <v>37</v>
      </c>
      <c r="I568" s="7">
        <f t="shared" si="5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48"/>
        <v>42424.25</v>
      </c>
      <c r="O568" s="11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3"/>
        <v>music</v>
      </c>
      <c r="T568" t="str">
        <f t="shared" si="50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51"/>
        <v>218.60294117647058</v>
      </c>
      <c r="G569" t="s">
        <v>20</v>
      </c>
      <c r="H569">
        <v>244</v>
      </c>
      <c r="I569" s="7">
        <f t="shared" si="5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48"/>
        <v>41830.208333333336</v>
      </c>
      <c r="O569" s="11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3"/>
        <v>music</v>
      </c>
      <c r="T569" t="str">
        <f t="shared" si="50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51"/>
        <v>186.03314917127071</v>
      </c>
      <c r="G570" t="s">
        <v>20</v>
      </c>
      <c r="H570">
        <v>5180</v>
      </c>
      <c r="I570" s="7">
        <f t="shared" si="5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48"/>
        <v>40374.208333333336</v>
      </c>
      <c r="O570" s="11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3"/>
        <v>theater</v>
      </c>
      <c r="T570" t="str">
        <f t="shared" si="50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51"/>
        <v>237.33830845771143</v>
      </c>
      <c r="G571" t="s">
        <v>20</v>
      </c>
      <c r="H571">
        <v>589</v>
      </c>
      <c r="I571" s="7">
        <f t="shared" si="5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48"/>
        <v>40554.25</v>
      </c>
      <c r="O571" s="11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3"/>
        <v>film &amp; video</v>
      </c>
      <c r="T571" t="str">
        <f t="shared" si="50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51"/>
        <v>305.65384615384613</v>
      </c>
      <c r="G572" t="s">
        <v>20</v>
      </c>
      <c r="H572">
        <v>2725</v>
      </c>
      <c r="I572" s="7">
        <f t="shared" si="5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48"/>
        <v>41993.25</v>
      </c>
      <c r="O572" s="11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3"/>
        <v>music</v>
      </c>
      <c r="T572" t="str">
        <f t="shared" si="50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51"/>
        <v>94.142857142857139</v>
      </c>
      <c r="G573" t="s">
        <v>14</v>
      </c>
      <c r="H573">
        <v>35</v>
      </c>
      <c r="I573" s="7">
        <f t="shared" si="5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48"/>
        <v>42174.208333333328</v>
      </c>
      <c r="O573" s="11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3"/>
        <v>film &amp; video</v>
      </c>
      <c r="T573" t="str">
        <f t="shared" si="50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51"/>
        <v>54.400000000000006</v>
      </c>
      <c r="G574" t="s">
        <v>74</v>
      </c>
      <c r="H574">
        <v>94</v>
      </c>
      <c r="I574" s="7">
        <f t="shared" si="5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48"/>
        <v>42275.208333333328</v>
      </c>
      <c r="O574" s="11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3"/>
        <v>music</v>
      </c>
      <c r="T574" t="str">
        <f t="shared" si="50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51"/>
        <v>111.88059701492537</v>
      </c>
      <c r="G575" t="s">
        <v>20</v>
      </c>
      <c r="H575">
        <v>300</v>
      </c>
      <c r="I575" s="7">
        <f t="shared" si="5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48"/>
        <v>41761.208333333336</v>
      </c>
      <c r="O575" s="11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3"/>
        <v>journalism</v>
      </c>
      <c r="T575" t="str">
        <f t="shared" si="50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51"/>
        <v>369.14814814814815</v>
      </c>
      <c r="G576" t="s">
        <v>20</v>
      </c>
      <c r="H576">
        <v>144</v>
      </c>
      <c r="I576" s="7">
        <f t="shared" si="5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48"/>
        <v>43806.25</v>
      </c>
      <c r="O576" s="11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3"/>
        <v>food</v>
      </c>
      <c r="T576" t="str">
        <f t="shared" si="50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51"/>
        <v>62.930372148859547</v>
      </c>
      <c r="G577" t="s">
        <v>14</v>
      </c>
      <c r="H577">
        <v>558</v>
      </c>
      <c r="I577" s="7">
        <f t="shared" si="5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48"/>
        <v>41779.208333333336</v>
      </c>
      <c r="O577" s="11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3"/>
        <v>theater</v>
      </c>
      <c r="T577" t="str">
        <f t="shared" si="50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51"/>
        <v>64.927835051546396</v>
      </c>
      <c r="G578" t="s">
        <v>14</v>
      </c>
      <c r="H578">
        <v>64</v>
      </c>
      <c r="I578" s="7">
        <f t="shared" si="52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48"/>
        <v>43040.208333333328</v>
      </c>
      <c r="O578" s="11">
        <f t="shared" si="49"/>
        <v>43057.25</v>
      </c>
      <c r="P578" t="b">
        <v>0</v>
      </c>
      <c r="Q578" t="b">
        <v>0</v>
      </c>
      <c r="R578" t="s">
        <v>33</v>
      </c>
      <c r="S578" t="str">
        <f t="shared" si="53"/>
        <v>theater</v>
      </c>
      <c r="T578" t="str">
        <f t="shared" si="50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51"/>
        <v>18.853658536585368</v>
      </c>
      <c r="G579" t="s">
        <v>74</v>
      </c>
      <c r="H579">
        <v>37</v>
      </c>
      <c r="I579" s="7">
        <f t="shared" si="52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4">(((L579/60)/60)/24)+DATE(1970,1,1)</f>
        <v>40613.25</v>
      </c>
      <c r="O579" s="11">
        <f t="shared" ref="O579:O642" si="55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53"/>
        <v>music</v>
      </c>
      <c r="T579" t="str">
        <f t="shared" ref="T579:T642" si="56">RIGHT(R579,LEN(R579)-SEARCH("/",R579))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ref="F580:F643" si="57">E580/D580*100</f>
        <v>16.754404145077721</v>
      </c>
      <c r="G580" t="s">
        <v>14</v>
      </c>
      <c r="H580">
        <v>245</v>
      </c>
      <c r="I580" s="7">
        <f t="shared" ref="I580:I643" si="58">IFERROR(E580/H580,0)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4"/>
        <v>40878.25</v>
      </c>
      <c r="O580" s="11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ref="S580:S643" si="59">LEFT(R580,SEARCH("/",R580)-1)</f>
        <v>film &amp; video</v>
      </c>
      <c r="T580" t="str">
        <f t="shared" si="56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7"/>
        <v>101.11290322580646</v>
      </c>
      <c r="G581" t="s">
        <v>20</v>
      </c>
      <c r="H581">
        <v>87</v>
      </c>
      <c r="I581" s="7">
        <f t="shared" si="58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4"/>
        <v>40762.208333333336</v>
      </c>
      <c r="O581" s="11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9"/>
        <v>music</v>
      </c>
      <c r="T581" t="str">
        <f t="shared" si="56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7"/>
        <v>341.5022831050228</v>
      </c>
      <c r="G582" t="s">
        <v>20</v>
      </c>
      <c r="H582">
        <v>3116</v>
      </c>
      <c r="I582" s="7">
        <f t="shared" si="58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4"/>
        <v>41696.25</v>
      </c>
      <c r="O582" s="11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9"/>
        <v>theater</v>
      </c>
      <c r="T582" t="str">
        <f t="shared" si="56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7"/>
        <v>64.016666666666666</v>
      </c>
      <c r="G583" t="s">
        <v>14</v>
      </c>
      <c r="H583">
        <v>71</v>
      </c>
      <c r="I583" s="7">
        <f t="shared" si="58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4"/>
        <v>40662.208333333336</v>
      </c>
      <c r="O583" s="11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9"/>
        <v>technology</v>
      </c>
      <c r="T583" t="str">
        <f t="shared" si="56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7"/>
        <v>52.080459770114942</v>
      </c>
      <c r="G584" t="s">
        <v>14</v>
      </c>
      <c r="H584">
        <v>42</v>
      </c>
      <c r="I584" s="7">
        <f t="shared" si="58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4"/>
        <v>42165.208333333328</v>
      </c>
      <c r="O584" s="11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9"/>
        <v>games</v>
      </c>
      <c r="T584" t="str">
        <f t="shared" si="56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7"/>
        <v>322.40211640211641</v>
      </c>
      <c r="G585" t="s">
        <v>20</v>
      </c>
      <c r="H585">
        <v>909</v>
      </c>
      <c r="I585" s="7">
        <f t="shared" si="58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4"/>
        <v>40959.25</v>
      </c>
      <c r="O585" s="11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9"/>
        <v>film &amp; video</v>
      </c>
      <c r="T585" t="str">
        <f t="shared" si="56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7"/>
        <v>119.50810185185186</v>
      </c>
      <c r="G586" t="s">
        <v>20</v>
      </c>
      <c r="H586">
        <v>1613</v>
      </c>
      <c r="I586" s="7">
        <f t="shared" si="58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4"/>
        <v>41024.208333333336</v>
      </c>
      <c r="O586" s="11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9"/>
        <v>technology</v>
      </c>
      <c r="T586" t="str">
        <f t="shared" si="56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7"/>
        <v>146.79775280898878</v>
      </c>
      <c r="G587" t="s">
        <v>20</v>
      </c>
      <c r="H587">
        <v>136</v>
      </c>
      <c r="I587" s="7">
        <f t="shared" si="58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4"/>
        <v>40255.208333333336</v>
      </c>
      <c r="O587" s="11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9"/>
        <v>publishing</v>
      </c>
      <c r="T587" t="str">
        <f t="shared" si="56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7"/>
        <v>950.57142857142856</v>
      </c>
      <c r="G588" t="s">
        <v>20</v>
      </c>
      <c r="H588">
        <v>130</v>
      </c>
      <c r="I588" s="7">
        <f t="shared" si="58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4"/>
        <v>40499.25</v>
      </c>
      <c r="O588" s="11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9"/>
        <v>music</v>
      </c>
      <c r="T588" t="str">
        <f t="shared" si="56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7"/>
        <v>72.893617021276597</v>
      </c>
      <c r="G589" t="s">
        <v>14</v>
      </c>
      <c r="H589">
        <v>156</v>
      </c>
      <c r="I589" s="7">
        <f t="shared" si="58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4"/>
        <v>43484.25</v>
      </c>
      <c r="O589" s="11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9"/>
        <v>food</v>
      </c>
      <c r="T589" t="str">
        <f t="shared" si="56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7"/>
        <v>79.008248730964468</v>
      </c>
      <c r="G590" t="s">
        <v>14</v>
      </c>
      <c r="H590">
        <v>1368</v>
      </c>
      <c r="I590" s="7">
        <f t="shared" si="58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4"/>
        <v>40262.208333333336</v>
      </c>
      <c r="O590" s="11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9"/>
        <v>theater</v>
      </c>
      <c r="T590" t="str">
        <f t="shared" si="56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7"/>
        <v>64.721518987341781</v>
      </c>
      <c r="G591" t="s">
        <v>14</v>
      </c>
      <c r="H591">
        <v>102</v>
      </c>
      <c r="I591" s="7">
        <f t="shared" si="58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4"/>
        <v>42190.208333333328</v>
      </c>
      <c r="O591" s="11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9"/>
        <v>film &amp; video</v>
      </c>
      <c r="T591" t="str">
        <f t="shared" si="56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7"/>
        <v>82.028169014084511</v>
      </c>
      <c r="G592" t="s">
        <v>14</v>
      </c>
      <c r="H592">
        <v>86</v>
      </c>
      <c r="I592" s="7">
        <f t="shared" si="58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4"/>
        <v>41994.25</v>
      </c>
      <c r="O592" s="11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9"/>
        <v>publishing</v>
      </c>
      <c r="T592" t="str">
        <f t="shared" si="56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7"/>
        <v>1037.6666666666667</v>
      </c>
      <c r="G593" t="s">
        <v>20</v>
      </c>
      <c r="H593">
        <v>102</v>
      </c>
      <c r="I593" s="7">
        <f t="shared" si="58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4"/>
        <v>40373.208333333336</v>
      </c>
      <c r="O593" s="11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9"/>
        <v>games</v>
      </c>
      <c r="T593" t="str">
        <f t="shared" si="56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7"/>
        <v>12.910076530612244</v>
      </c>
      <c r="G594" t="s">
        <v>14</v>
      </c>
      <c r="H594">
        <v>253</v>
      </c>
      <c r="I594" s="7">
        <f t="shared" si="58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4"/>
        <v>41789.208333333336</v>
      </c>
      <c r="O594" s="11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9"/>
        <v>theater</v>
      </c>
      <c r="T594" t="str">
        <f t="shared" si="56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7"/>
        <v>154.84210526315789</v>
      </c>
      <c r="G595" t="s">
        <v>20</v>
      </c>
      <c r="H595">
        <v>4006</v>
      </c>
      <c r="I595" s="7">
        <f t="shared" si="58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4"/>
        <v>41724.208333333336</v>
      </c>
      <c r="O595" s="11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9"/>
        <v>film &amp; video</v>
      </c>
      <c r="T595" t="str">
        <f t="shared" si="56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7"/>
        <v>7.0991735537190088</v>
      </c>
      <c r="G596" t="s">
        <v>14</v>
      </c>
      <c r="H596">
        <v>157</v>
      </c>
      <c r="I596" s="7">
        <f t="shared" si="58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4"/>
        <v>42548.208333333328</v>
      </c>
      <c r="O596" s="11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9"/>
        <v>theater</v>
      </c>
      <c r="T596" t="str">
        <f t="shared" si="56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7"/>
        <v>208.52773826458036</v>
      </c>
      <c r="G597" t="s">
        <v>20</v>
      </c>
      <c r="H597">
        <v>1629</v>
      </c>
      <c r="I597" s="7">
        <f t="shared" si="58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4"/>
        <v>40253.208333333336</v>
      </c>
      <c r="O597" s="11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9"/>
        <v>theater</v>
      </c>
      <c r="T597" t="str">
        <f t="shared" si="56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7"/>
        <v>99.683544303797461</v>
      </c>
      <c r="G598" t="s">
        <v>14</v>
      </c>
      <c r="H598">
        <v>183</v>
      </c>
      <c r="I598" s="7">
        <f t="shared" si="58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4"/>
        <v>42434.25</v>
      </c>
      <c r="O598" s="11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9"/>
        <v>film &amp; video</v>
      </c>
      <c r="T598" t="str">
        <f t="shared" si="56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7"/>
        <v>201.59756097560978</v>
      </c>
      <c r="G599" t="s">
        <v>20</v>
      </c>
      <c r="H599">
        <v>2188</v>
      </c>
      <c r="I599" s="7">
        <f t="shared" si="58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4"/>
        <v>43786.25</v>
      </c>
      <c r="O599" s="11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9"/>
        <v>theater</v>
      </c>
      <c r="T599" t="str">
        <f t="shared" si="56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7"/>
        <v>162.09032258064516</v>
      </c>
      <c r="G600" t="s">
        <v>20</v>
      </c>
      <c r="H600">
        <v>2409</v>
      </c>
      <c r="I600" s="7">
        <f t="shared" si="58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4"/>
        <v>40344.208333333336</v>
      </c>
      <c r="O600" s="11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9"/>
        <v>music</v>
      </c>
      <c r="T600" t="str">
        <f t="shared" si="56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7"/>
        <v>3.6436208125445471</v>
      </c>
      <c r="G601" t="s">
        <v>14</v>
      </c>
      <c r="H601">
        <v>82</v>
      </c>
      <c r="I601" s="7">
        <f t="shared" si="58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4"/>
        <v>42047.25</v>
      </c>
      <c r="O601" s="11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9"/>
        <v>film &amp; video</v>
      </c>
      <c r="T601" t="str">
        <f t="shared" si="56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7"/>
        <v>5</v>
      </c>
      <c r="G602" t="s">
        <v>14</v>
      </c>
      <c r="H602">
        <v>1</v>
      </c>
      <c r="I602" s="7">
        <f t="shared" si="58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4"/>
        <v>41485.208333333336</v>
      </c>
      <c r="O602" s="11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9"/>
        <v>food</v>
      </c>
      <c r="T602" t="str">
        <f t="shared" si="56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7"/>
        <v>206.63492063492063</v>
      </c>
      <c r="G603" t="s">
        <v>20</v>
      </c>
      <c r="H603">
        <v>194</v>
      </c>
      <c r="I603" s="7">
        <f t="shared" si="58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4"/>
        <v>41789.208333333336</v>
      </c>
      <c r="O603" s="11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9"/>
        <v>technology</v>
      </c>
      <c r="T603" t="str">
        <f t="shared" si="56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7"/>
        <v>128.23628691983123</v>
      </c>
      <c r="G604" t="s">
        <v>20</v>
      </c>
      <c r="H604">
        <v>1140</v>
      </c>
      <c r="I604" s="7">
        <f t="shared" si="58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4"/>
        <v>42160.208333333328</v>
      </c>
      <c r="O604" s="11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9"/>
        <v>theater</v>
      </c>
      <c r="T604" t="str">
        <f t="shared" si="56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7"/>
        <v>119.66037735849055</v>
      </c>
      <c r="G605" t="s">
        <v>20</v>
      </c>
      <c r="H605">
        <v>102</v>
      </c>
      <c r="I605" s="7">
        <f t="shared" si="58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4"/>
        <v>43573.208333333328</v>
      </c>
      <c r="O605" s="11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9"/>
        <v>theater</v>
      </c>
      <c r="T605" t="str">
        <f t="shared" si="56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7"/>
        <v>170.73055242390078</v>
      </c>
      <c r="G606" t="s">
        <v>20</v>
      </c>
      <c r="H606">
        <v>2857</v>
      </c>
      <c r="I606" s="7">
        <f t="shared" si="58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4"/>
        <v>40565.25</v>
      </c>
      <c r="O606" s="11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9"/>
        <v>theater</v>
      </c>
      <c r="T606" t="str">
        <f t="shared" si="56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7"/>
        <v>187.21212121212122</v>
      </c>
      <c r="G607" t="s">
        <v>20</v>
      </c>
      <c r="H607">
        <v>107</v>
      </c>
      <c r="I607" s="7">
        <f t="shared" si="58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4"/>
        <v>42280.208333333328</v>
      </c>
      <c r="O607" s="11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9"/>
        <v>publishing</v>
      </c>
      <c r="T607" t="str">
        <f t="shared" si="56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7"/>
        <v>188.38235294117646</v>
      </c>
      <c r="G608" t="s">
        <v>20</v>
      </c>
      <c r="H608">
        <v>160</v>
      </c>
      <c r="I608" s="7">
        <f t="shared" si="58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4"/>
        <v>42436.25</v>
      </c>
      <c r="O608" s="11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9"/>
        <v>music</v>
      </c>
      <c r="T608" t="str">
        <f t="shared" si="56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7"/>
        <v>131.29869186046511</v>
      </c>
      <c r="G609" t="s">
        <v>20</v>
      </c>
      <c r="H609">
        <v>2230</v>
      </c>
      <c r="I609" s="7">
        <f t="shared" si="58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4"/>
        <v>41721.208333333336</v>
      </c>
      <c r="O609" s="11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9"/>
        <v>food</v>
      </c>
      <c r="T609" t="str">
        <f t="shared" si="56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7"/>
        <v>283.97435897435901</v>
      </c>
      <c r="G610" t="s">
        <v>20</v>
      </c>
      <c r="H610">
        <v>316</v>
      </c>
      <c r="I610" s="7">
        <f t="shared" si="58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4"/>
        <v>43530.25</v>
      </c>
      <c r="O610" s="11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9"/>
        <v>music</v>
      </c>
      <c r="T610" t="str">
        <f t="shared" si="56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7"/>
        <v>120.41999999999999</v>
      </c>
      <c r="G611" t="s">
        <v>20</v>
      </c>
      <c r="H611">
        <v>117</v>
      </c>
      <c r="I611" s="7">
        <f t="shared" si="58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4"/>
        <v>43481.25</v>
      </c>
      <c r="O611" s="11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9"/>
        <v>film &amp; video</v>
      </c>
      <c r="T611" t="str">
        <f t="shared" si="56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7"/>
        <v>419.0560747663551</v>
      </c>
      <c r="G612" t="s">
        <v>20</v>
      </c>
      <c r="H612">
        <v>6406</v>
      </c>
      <c r="I612" s="7">
        <f t="shared" si="58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4"/>
        <v>41259.25</v>
      </c>
      <c r="O612" s="11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9"/>
        <v>theater</v>
      </c>
      <c r="T612" t="str">
        <f t="shared" si="56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7"/>
        <v>13.853658536585368</v>
      </c>
      <c r="G613" t="s">
        <v>74</v>
      </c>
      <c r="H613">
        <v>15</v>
      </c>
      <c r="I613" s="7">
        <f t="shared" si="58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4"/>
        <v>41480.208333333336</v>
      </c>
      <c r="O613" s="11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9"/>
        <v>theater</v>
      </c>
      <c r="T613" t="str">
        <f t="shared" si="56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7"/>
        <v>139.43548387096774</v>
      </c>
      <c r="G614" t="s">
        <v>20</v>
      </c>
      <c r="H614">
        <v>192</v>
      </c>
      <c r="I614" s="7">
        <f t="shared" si="58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4"/>
        <v>40474.208333333336</v>
      </c>
      <c r="O614" s="11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9"/>
        <v>music</v>
      </c>
      <c r="T614" t="str">
        <f t="shared" si="56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7"/>
        <v>174</v>
      </c>
      <c r="G615" t="s">
        <v>20</v>
      </c>
      <c r="H615">
        <v>26</v>
      </c>
      <c r="I615" s="7">
        <f t="shared" si="58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4"/>
        <v>42973.208333333328</v>
      </c>
      <c r="O615" s="11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9"/>
        <v>theater</v>
      </c>
      <c r="T615" t="str">
        <f t="shared" si="56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7"/>
        <v>155.49056603773585</v>
      </c>
      <c r="G616" t="s">
        <v>20</v>
      </c>
      <c r="H616">
        <v>723</v>
      </c>
      <c r="I616" s="7">
        <f t="shared" si="58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4"/>
        <v>42746.25</v>
      </c>
      <c r="O616" s="11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9"/>
        <v>theater</v>
      </c>
      <c r="T616" t="str">
        <f t="shared" si="56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7"/>
        <v>170.44705882352943</v>
      </c>
      <c r="G617" t="s">
        <v>20</v>
      </c>
      <c r="H617">
        <v>170</v>
      </c>
      <c r="I617" s="7">
        <f t="shared" si="58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4"/>
        <v>42489.208333333328</v>
      </c>
      <c r="O617" s="11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9"/>
        <v>theater</v>
      </c>
      <c r="T617" t="str">
        <f t="shared" si="56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7"/>
        <v>189.515625</v>
      </c>
      <c r="G618" t="s">
        <v>20</v>
      </c>
      <c r="H618">
        <v>238</v>
      </c>
      <c r="I618" s="7">
        <f t="shared" si="58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4"/>
        <v>41537.208333333336</v>
      </c>
      <c r="O618" s="11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9"/>
        <v>music</v>
      </c>
      <c r="T618" t="str">
        <f t="shared" si="56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7"/>
        <v>249.71428571428572</v>
      </c>
      <c r="G619" t="s">
        <v>20</v>
      </c>
      <c r="H619">
        <v>55</v>
      </c>
      <c r="I619" s="7">
        <f t="shared" si="58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4"/>
        <v>41794.208333333336</v>
      </c>
      <c r="O619" s="11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9"/>
        <v>theater</v>
      </c>
      <c r="T619" t="str">
        <f t="shared" si="56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7"/>
        <v>48.860523665659613</v>
      </c>
      <c r="G620" t="s">
        <v>14</v>
      </c>
      <c r="H620">
        <v>1198</v>
      </c>
      <c r="I620" s="7">
        <f t="shared" si="58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4"/>
        <v>41396.208333333336</v>
      </c>
      <c r="O620" s="11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9"/>
        <v>publishing</v>
      </c>
      <c r="T620" t="str">
        <f t="shared" si="56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7"/>
        <v>28.461970393057683</v>
      </c>
      <c r="G621" t="s">
        <v>14</v>
      </c>
      <c r="H621">
        <v>648</v>
      </c>
      <c r="I621" s="7">
        <f t="shared" si="58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4"/>
        <v>40669.208333333336</v>
      </c>
      <c r="O621" s="11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9"/>
        <v>theater</v>
      </c>
      <c r="T621" t="str">
        <f t="shared" si="56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7"/>
        <v>268.02325581395348</v>
      </c>
      <c r="G622" t="s">
        <v>20</v>
      </c>
      <c r="H622">
        <v>128</v>
      </c>
      <c r="I622" s="7">
        <f t="shared" si="58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4"/>
        <v>42559.208333333328</v>
      </c>
      <c r="O622" s="11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9"/>
        <v>photography</v>
      </c>
      <c r="T622" t="str">
        <f t="shared" si="56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7"/>
        <v>619.80078125</v>
      </c>
      <c r="G623" t="s">
        <v>20</v>
      </c>
      <c r="H623">
        <v>2144</v>
      </c>
      <c r="I623" s="7">
        <f t="shared" si="58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4"/>
        <v>42626.208333333328</v>
      </c>
      <c r="O623" s="11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9"/>
        <v>theater</v>
      </c>
      <c r="T623" t="str">
        <f t="shared" si="56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7"/>
        <v>3.1301587301587301</v>
      </c>
      <c r="G624" t="s">
        <v>14</v>
      </c>
      <c r="H624">
        <v>64</v>
      </c>
      <c r="I624" s="7">
        <f t="shared" si="58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4"/>
        <v>43205.208333333328</v>
      </c>
      <c r="O624" s="11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9"/>
        <v>music</v>
      </c>
      <c r="T624" t="str">
        <f t="shared" si="56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7"/>
        <v>159.92152704135739</v>
      </c>
      <c r="G625" t="s">
        <v>20</v>
      </c>
      <c r="H625">
        <v>2693</v>
      </c>
      <c r="I625" s="7">
        <f t="shared" si="58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4"/>
        <v>42201.208333333328</v>
      </c>
      <c r="O625" s="11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9"/>
        <v>theater</v>
      </c>
      <c r="T625" t="str">
        <f t="shared" si="56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7"/>
        <v>279.39215686274508</v>
      </c>
      <c r="G626" t="s">
        <v>20</v>
      </c>
      <c r="H626">
        <v>432</v>
      </c>
      <c r="I626" s="7">
        <f t="shared" si="58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4"/>
        <v>42029.25</v>
      </c>
      <c r="O626" s="11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9"/>
        <v>photography</v>
      </c>
      <c r="T626" t="str">
        <f t="shared" si="56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7"/>
        <v>77.373333333333335</v>
      </c>
      <c r="G627" t="s">
        <v>14</v>
      </c>
      <c r="H627">
        <v>62</v>
      </c>
      <c r="I627" s="7">
        <f t="shared" si="58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4"/>
        <v>43857.25</v>
      </c>
      <c r="O627" s="11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9"/>
        <v>theater</v>
      </c>
      <c r="T627" t="str">
        <f t="shared" si="56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7"/>
        <v>206.32812500000003</v>
      </c>
      <c r="G628" t="s">
        <v>20</v>
      </c>
      <c r="H628">
        <v>189</v>
      </c>
      <c r="I628" s="7">
        <f t="shared" si="58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4"/>
        <v>40449.208333333336</v>
      </c>
      <c r="O628" s="11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9"/>
        <v>theater</v>
      </c>
      <c r="T628" t="str">
        <f t="shared" si="56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7"/>
        <v>694.25</v>
      </c>
      <c r="G629" t="s">
        <v>20</v>
      </c>
      <c r="H629">
        <v>154</v>
      </c>
      <c r="I629" s="7">
        <f t="shared" si="58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4"/>
        <v>40345.208333333336</v>
      </c>
      <c r="O629" s="11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9"/>
        <v>food</v>
      </c>
      <c r="T629" t="str">
        <f t="shared" si="56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7"/>
        <v>151.78947368421052</v>
      </c>
      <c r="G630" t="s">
        <v>20</v>
      </c>
      <c r="H630">
        <v>96</v>
      </c>
      <c r="I630" s="7">
        <f t="shared" si="58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4"/>
        <v>40455.208333333336</v>
      </c>
      <c r="O630" s="11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9"/>
        <v>music</v>
      </c>
      <c r="T630" t="str">
        <f t="shared" si="56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7"/>
        <v>64.58207217694995</v>
      </c>
      <c r="G631" t="s">
        <v>14</v>
      </c>
      <c r="H631">
        <v>750</v>
      </c>
      <c r="I631" s="7">
        <f t="shared" si="58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4"/>
        <v>42557.208333333328</v>
      </c>
      <c r="O631" s="11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9"/>
        <v>theater</v>
      </c>
      <c r="T631" t="str">
        <f t="shared" si="56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7"/>
        <v>62.873684210526314</v>
      </c>
      <c r="G632" t="s">
        <v>74</v>
      </c>
      <c r="H632">
        <v>87</v>
      </c>
      <c r="I632" s="7">
        <f t="shared" si="58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4"/>
        <v>43586.208333333328</v>
      </c>
      <c r="O632" s="11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9"/>
        <v>theater</v>
      </c>
      <c r="T632" t="str">
        <f t="shared" si="56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7"/>
        <v>310.39864864864865</v>
      </c>
      <c r="G633" t="s">
        <v>20</v>
      </c>
      <c r="H633">
        <v>3063</v>
      </c>
      <c r="I633" s="7">
        <f t="shared" si="58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4"/>
        <v>43550.208333333328</v>
      </c>
      <c r="O633" s="11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9"/>
        <v>theater</v>
      </c>
      <c r="T633" t="str">
        <f t="shared" si="56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7"/>
        <v>42.859916782246884</v>
      </c>
      <c r="G634" t="s">
        <v>47</v>
      </c>
      <c r="H634">
        <v>278</v>
      </c>
      <c r="I634" s="7">
        <f t="shared" si="58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4"/>
        <v>41945.208333333336</v>
      </c>
      <c r="O634" s="11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9"/>
        <v>theater</v>
      </c>
      <c r="T634" t="str">
        <f t="shared" si="56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7"/>
        <v>83.119402985074629</v>
      </c>
      <c r="G635" t="s">
        <v>14</v>
      </c>
      <c r="H635">
        <v>105</v>
      </c>
      <c r="I635" s="7">
        <f t="shared" si="58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4"/>
        <v>42315.25</v>
      </c>
      <c r="O635" s="11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9"/>
        <v>film &amp; video</v>
      </c>
      <c r="T635" t="str">
        <f t="shared" si="56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7"/>
        <v>78.531302876480552</v>
      </c>
      <c r="G636" t="s">
        <v>74</v>
      </c>
      <c r="H636">
        <v>1658</v>
      </c>
      <c r="I636" s="7">
        <f t="shared" si="58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4"/>
        <v>42819.208333333328</v>
      </c>
      <c r="O636" s="11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9"/>
        <v>film &amp; video</v>
      </c>
      <c r="T636" t="str">
        <f t="shared" si="56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7"/>
        <v>114.09352517985612</v>
      </c>
      <c r="G637" t="s">
        <v>20</v>
      </c>
      <c r="H637">
        <v>2266</v>
      </c>
      <c r="I637" s="7">
        <f t="shared" si="58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4"/>
        <v>41314.25</v>
      </c>
      <c r="O637" s="11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9"/>
        <v>film &amp; video</v>
      </c>
      <c r="T637" t="str">
        <f t="shared" si="56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7"/>
        <v>64.537683358624179</v>
      </c>
      <c r="G638" t="s">
        <v>14</v>
      </c>
      <c r="H638">
        <v>2604</v>
      </c>
      <c r="I638" s="7">
        <f t="shared" si="58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4"/>
        <v>40926.25</v>
      </c>
      <c r="O638" s="11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9"/>
        <v>film &amp; video</v>
      </c>
      <c r="T638" t="str">
        <f t="shared" si="56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7"/>
        <v>79.411764705882348</v>
      </c>
      <c r="G639" t="s">
        <v>14</v>
      </c>
      <c r="H639">
        <v>65</v>
      </c>
      <c r="I639" s="7">
        <f t="shared" si="58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4"/>
        <v>42688.25</v>
      </c>
      <c r="O639" s="11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9"/>
        <v>theater</v>
      </c>
      <c r="T639" t="str">
        <f t="shared" si="56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7"/>
        <v>11.419117647058824</v>
      </c>
      <c r="G640" t="s">
        <v>14</v>
      </c>
      <c r="H640">
        <v>94</v>
      </c>
      <c r="I640" s="7">
        <f t="shared" si="58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4"/>
        <v>40386.208333333336</v>
      </c>
      <c r="O640" s="11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9"/>
        <v>theater</v>
      </c>
      <c r="T640" t="str">
        <f t="shared" si="56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7"/>
        <v>56.186046511627907</v>
      </c>
      <c r="G641" t="s">
        <v>47</v>
      </c>
      <c r="H641">
        <v>45</v>
      </c>
      <c r="I641" s="7">
        <f t="shared" si="58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4"/>
        <v>43309.208333333328</v>
      </c>
      <c r="O641" s="11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9"/>
        <v>film &amp; video</v>
      </c>
      <c r="T641" t="str">
        <f t="shared" si="56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7"/>
        <v>16.501669449081803</v>
      </c>
      <c r="G642" t="s">
        <v>14</v>
      </c>
      <c r="H642">
        <v>257</v>
      </c>
      <c r="I642" s="7">
        <f t="shared" si="58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4"/>
        <v>42387.25</v>
      </c>
      <c r="O642" s="11">
        <f t="shared" si="55"/>
        <v>42390.25</v>
      </c>
      <c r="P642" t="b">
        <v>0</v>
      </c>
      <c r="Q642" t="b">
        <v>0</v>
      </c>
      <c r="R642" t="s">
        <v>33</v>
      </c>
      <c r="S642" t="str">
        <f t="shared" si="59"/>
        <v>theater</v>
      </c>
      <c r="T642" t="str">
        <f t="shared" si="56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57"/>
        <v>119.96808510638297</v>
      </c>
      <c r="G643" t="s">
        <v>20</v>
      </c>
      <c r="H643">
        <v>194</v>
      </c>
      <c r="I643" s="7">
        <f t="shared" si="58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0">(((L643/60)/60)/24)+DATE(1970,1,1)</f>
        <v>42786.25</v>
      </c>
      <c r="O643" s="11">
        <f t="shared" ref="O643:O706" si="61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59"/>
        <v>theater</v>
      </c>
      <c r="T643" t="str">
        <f t="shared" ref="T643:T706" si="62">RIGHT(R643,LEN(R643)-SEARCH("/",R643))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ref="F644:F707" si="63">E644/D644*100</f>
        <v>145.45652173913044</v>
      </c>
      <c r="G644" t="s">
        <v>20</v>
      </c>
      <c r="H644">
        <v>129</v>
      </c>
      <c r="I644" s="7">
        <f t="shared" ref="I644:I707" si="64">IFERROR(E644/H644,0)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0"/>
        <v>43451.25</v>
      </c>
      <c r="O644" s="11">
        <f t="shared" si="61"/>
        <v>43460.25</v>
      </c>
      <c r="P644" t="b">
        <v>0</v>
      </c>
      <c r="Q644" t="b">
        <v>0</v>
      </c>
      <c r="R644" t="s">
        <v>65</v>
      </c>
      <c r="S644" t="str">
        <f t="shared" ref="S644:S707" si="65">LEFT(R644,SEARCH("/",R644)-1)</f>
        <v>technology</v>
      </c>
      <c r="T644" t="str">
        <f t="shared" si="62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3"/>
        <v>221.38255033557047</v>
      </c>
      <c r="G645" t="s">
        <v>20</v>
      </c>
      <c r="H645">
        <v>375</v>
      </c>
      <c r="I645" s="7">
        <f t="shared" si="64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0"/>
        <v>42795.25</v>
      </c>
      <c r="O645" s="11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5"/>
        <v>theater</v>
      </c>
      <c r="T645" t="str">
        <f t="shared" si="62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3"/>
        <v>48.396694214876035</v>
      </c>
      <c r="G646" t="s">
        <v>14</v>
      </c>
      <c r="H646">
        <v>2928</v>
      </c>
      <c r="I646" s="7">
        <f t="shared" si="64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0"/>
        <v>43452.25</v>
      </c>
      <c r="O646" s="11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5"/>
        <v>theater</v>
      </c>
      <c r="T646" t="str">
        <f t="shared" si="62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3"/>
        <v>92.911504424778755</v>
      </c>
      <c r="G647" t="s">
        <v>14</v>
      </c>
      <c r="H647">
        <v>4697</v>
      </c>
      <c r="I647" s="7">
        <f t="shared" si="64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0"/>
        <v>43369.208333333328</v>
      </c>
      <c r="O647" s="11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5"/>
        <v>music</v>
      </c>
      <c r="T647" t="str">
        <f t="shared" si="62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3"/>
        <v>88.599797365754824</v>
      </c>
      <c r="G648" t="s">
        <v>14</v>
      </c>
      <c r="H648">
        <v>2915</v>
      </c>
      <c r="I648" s="7">
        <f t="shared" si="64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0"/>
        <v>41346.208333333336</v>
      </c>
      <c r="O648" s="11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5"/>
        <v>games</v>
      </c>
      <c r="T648" t="str">
        <f t="shared" si="62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3"/>
        <v>41.4</v>
      </c>
      <c r="G649" t="s">
        <v>14</v>
      </c>
      <c r="H649">
        <v>18</v>
      </c>
      <c r="I649" s="7">
        <f t="shared" si="64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0"/>
        <v>43199.208333333328</v>
      </c>
      <c r="O649" s="11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5"/>
        <v>publishing</v>
      </c>
      <c r="T649" t="str">
        <f t="shared" si="62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3"/>
        <v>63.056795131845846</v>
      </c>
      <c r="G650" t="s">
        <v>74</v>
      </c>
      <c r="H650">
        <v>723</v>
      </c>
      <c r="I650" s="7">
        <f t="shared" si="64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0"/>
        <v>42922.208333333328</v>
      </c>
      <c r="O650" s="11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5"/>
        <v>food</v>
      </c>
      <c r="T650" t="str">
        <f t="shared" si="62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3"/>
        <v>48.482333607230892</v>
      </c>
      <c r="G651" t="s">
        <v>14</v>
      </c>
      <c r="H651">
        <v>602</v>
      </c>
      <c r="I651" s="7">
        <f t="shared" si="64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0"/>
        <v>40471.208333333336</v>
      </c>
      <c r="O651" s="11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5"/>
        <v>theater</v>
      </c>
      <c r="T651" t="str">
        <f t="shared" si="62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3"/>
        <v>2</v>
      </c>
      <c r="G652" t="s">
        <v>14</v>
      </c>
      <c r="H652">
        <v>1</v>
      </c>
      <c r="I652" s="7">
        <f t="shared" si="64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0"/>
        <v>41828.208333333336</v>
      </c>
      <c r="O652" s="11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5"/>
        <v>music</v>
      </c>
      <c r="T652" t="str">
        <f t="shared" si="62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3"/>
        <v>88.47941026944585</v>
      </c>
      <c r="G653" t="s">
        <v>14</v>
      </c>
      <c r="H653">
        <v>3868</v>
      </c>
      <c r="I653" s="7">
        <f t="shared" si="64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0"/>
        <v>41692.25</v>
      </c>
      <c r="O653" s="11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5"/>
        <v>film &amp; video</v>
      </c>
      <c r="T653" t="str">
        <f t="shared" si="62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3"/>
        <v>126.84</v>
      </c>
      <c r="G654" t="s">
        <v>20</v>
      </c>
      <c r="H654">
        <v>409</v>
      </c>
      <c r="I654" s="7">
        <f t="shared" si="64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0"/>
        <v>42587.208333333328</v>
      </c>
      <c r="O654" s="11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5"/>
        <v>technology</v>
      </c>
      <c r="T654" t="str">
        <f t="shared" si="62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3"/>
        <v>2338.833333333333</v>
      </c>
      <c r="G655" t="s">
        <v>20</v>
      </c>
      <c r="H655">
        <v>234</v>
      </c>
      <c r="I655" s="7">
        <f t="shared" si="64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0"/>
        <v>42468.208333333328</v>
      </c>
      <c r="O655" s="11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5"/>
        <v>technology</v>
      </c>
      <c r="T655" t="str">
        <f t="shared" si="62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3"/>
        <v>508.38857142857148</v>
      </c>
      <c r="G656" t="s">
        <v>20</v>
      </c>
      <c r="H656">
        <v>3016</v>
      </c>
      <c r="I656" s="7">
        <f t="shared" si="64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0"/>
        <v>42240.208333333328</v>
      </c>
      <c r="O656" s="11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5"/>
        <v>music</v>
      </c>
      <c r="T656" t="str">
        <f t="shared" si="62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3"/>
        <v>191.47826086956522</v>
      </c>
      <c r="G657" t="s">
        <v>20</v>
      </c>
      <c r="H657">
        <v>264</v>
      </c>
      <c r="I657" s="7">
        <f t="shared" si="64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0"/>
        <v>42796.25</v>
      </c>
      <c r="O657" s="11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5"/>
        <v>photography</v>
      </c>
      <c r="T657" t="str">
        <f t="shared" si="62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3"/>
        <v>42.127533783783782</v>
      </c>
      <c r="G658" t="s">
        <v>14</v>
      </c>
      <c r="H658">
        <v>504</v>
      </c>
      <c r="I658" s="7">
        <f t="shared" si="64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0"/>
        <v>43097.25</v>
      </c>
      <c r="O658" s="11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5"/>
        <v>food</v>
      </c>
      <c r="T658" t="str">
        <f t="shared" si="62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3"/>
        <v>8.24</v>
      </c>
      <c r="G659" t="s">
        <v>14</v>
      </c>
      <c r="H659">
        <v>14</v>
      </c>
      <c r="I659" s="7">
        <f t="shared" si="64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0"/>
        <v>43096.25</v>
      </c>
      <c r="O659" s="11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5"/>
        <v>film &amp; video</v>
      </c>
      <c r="T659" t="str">
        <f t="shared" si="62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3"/>
        <v>60.064638783269963</v>
      </c>
      <c r="G660" t="s">
        <v>74</v>
      </c>
      <c r="H660">
        <v>390</v>
      </c>
      <c r="I660" s="7">
        <f t="shared" si="64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0"/>
        <v>42246.208333333328</v>
      </c>
      <c r="O660" s="11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5"/>
        <v>music</v>
      </c>
      <c r="T660" t="str">
        <f t="shared" si="62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3"/>
        <v>47.232808616404313</v>
      </c>
      <c r="G661" t="s">
        <v>14</v>
      </c>
      <c r="H661">
        <v>750</v>
      </c>
      <c r="I661" s="7">
        <f t="shared" si="64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0"/>
        <v>40570.25</v>
      </c>
      <c r="O661" s="11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5"/>
        <v>film &amp; video</v>
      </c>
      <c r="T661" t="str">
        <f t="shared" si="62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3"/>
        <v>81.736263736263737</v>
      </c>
      <c r="G662" t="s">
        <v>14</v>
      </c>
      <c r="H662">
        <v>77</v>
      </c>
      <c r="I662" s="7">
        <f t="shared" si="64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0"/>
        <v>42237.208333333328</v>
      </c>
      <c r="O662" s="11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5"/>
        <v>theater</v>
      </c>
      <c r="T662" t="str">
        <f t="shared" si="62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3"/>
        <v>54.187265917603</v>
      </c>
      <c r="G663" t="s">
        <v>14</v>
      </c>
      <c r="H663">
        <v>752</v>
      </c>
      <c r="I663" s="7">
        <f t="shared" si="64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0"/>
        <v>40996.208333333336</v>
      </c>
      <c r="O663" s="11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5"/>
        <v>music</v>
      </c>
      <c r="T663" t="str">
        <f t="shared" si="62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3"/>
        <v>97.868131868131869</v>
      </c>
      <c r="G664" t="s">
        <v>14</v>
      </c>
      <c r="H664">
        <v>131</v>
      </c>
      <c r="I664" s="7">
        <f t="shared" si="64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0"/>
        <v>43443.25</v>
      </c>
      <c r="O664" s="11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5"/>
        <v>theater</v>
      </c>
      <c r="T664" t="str">
        <f t="shared" si="62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3"/>
        <v>77.239999999999995</v>
      </c>
      <c r="G665" t="s">
        <v>14</v>
      </c>
      <c r="H665">
        <v>87</v>
      </c>
      <c r="I665" s="7">
        <f t="shared" si="64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0"/>
        <v>40458.208333333336</v>
      </c>
      <c r="O665" s="11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5"/>
        <v>theater</v>
      </c>
      <c r="T665" t="str">
        <f t="shared" si="62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3"/>
        <v>33.464735516372798</v>
      </c>
      <c r="G666" t="s">
        <v>14</v>
      </c>
      <c r="H666">
        <v>1063</v>
      </c>
      <c r="I666" s="7">
        <f t="shared" si="64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0"/>
        <v>40959.25</v>
      </c>
      <c r="O666" s="11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5"/>
        <v>music</v>
      </c>
      <c r="T666" t="str">
        <f t="shared" si="62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3"/>
        <v>239.58823529411765</v>
      </c>
      <c r="G667" t="s">
        <v>20</v>
      </c>
      <c r="H667">
        <v>272</v>
      </c>
      <c r="I667" s="7">
        <f t="shared" si="64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0"/>
        <v>40733.208333333336</v>
      </c>
      <c r="O667" s="11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5"/>
        <v>film &amp; video</v>
      </c>
      <c r="T667" t="str">
        <f t="shared" si="62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3"/>
        <v>64.032258064516128</v>
      </c>
      <c r="G668" t="s">
        <v>74</v>
      </c>
      <c r="H668">
        <v>25</v>
      </c>
      <c r="I668" s="7">
        <f t="shared" si="64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0"/>
        <v>41516.208333333336</v>
      </c>
      <c r="O668" s="11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5"/>
        <v>theater</v>
      </c>
      <c r="T668" t="str">
        <f t="shared" si="62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3"/>
        <v>176.15942028985506</v>
      </c>
      <c r="G669" t="s">
        <v>20</v>
      </c>
      <c r="H669">
        <v>419</v>
      </c>
      <c r="I669" s="7">
        <f t="shared" si="64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0"/>
        <v>41892.208333333336</v>
      </c>
      <c r="O669" s="11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5"/>
        <v>journalism</v>
      </c>
      <c r="T669" t="str">
        <f t="shared" si="62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3"/>
        <v>20.33818181818182</v>
      </c>
      <c r="G670" t="s">
        <v>14</v>
      </c>
      <c r="H670">
        <v>76</v>
      </c>
      <c r="I670" s="7">
        <f t="shared" si="64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0"/>
        <v>41122.208333333336</v>
      </c>
      <c r="O670" s="11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5"/>
        <v>theater</v>
      </c>
      <c r="T670" t="str">
        <f t="shared" si="62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3"/>
        <v>358.64754098360658</v>
      </c>
      <c r="G671" t="s">
        <v>20</v>
      </c>
      <c r="H671">
        <v>1621</v>
      </c>
      <c r="I671" s="7">
        <f t="shared" si="64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0"/>
        <v>42912.208333333328</v>
      </c>
      <c r="O671" s="11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5"/>
        <v>theater</v>
      </c>
      <c r="T671" t="str">
        <f t="shared" si="62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3"/>
        <v>468.85802469135803</v>
      </c>
      <c r="G672" t="s">
        <v>20</v>
      </c>
      <c r="H672">
        <v>1101</v>
      </c>
      <c r="I672" s="7">
        <f t="shared" si="64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0"/>
        <v>42425.25</v>
      </c>
      <c r="O672" s="11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5"/>
        <v>music</v>
      </c>
      <c r="T672" t="str">
        <f t="shared" si="62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3"/>
        <v>122.05635245901641</v>
      </c>
      <c r="G673" t="s">
        <v>20</v>
      </c>
      <c r="H673">
        <v>1073</v>
      </c>
      <c r="I673" s="7">
        <f t="shared" si="64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0"/>
        <v>40390.208333333336</v>
      </c>
      <c r="O673" s="11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5"/>
        <v>theater</v>
      </c>
      <c r="T673" t="str">
        <f t="shared" si="62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3"/>
        <v>55.931783729156137</v>
      </c>
      <c r="G674" t="s">
        <v>14</v>
      </c>
      <c r="H674">
        <v>4428</v>
      </c>
      <c r="I674" s="7">
        <f t="shared" si="64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0"/>
        <v>43180.208333333328</v>
      </c>
      <c r="O674" s="11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5"/>
        <v>theater</v>
      </c>
      <c r="T674" t="str">
        <f t="shared" si="62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3"/>
        <v>43.660714285714285</v>
      </c>
      <c r="G675" t="s">
        <v>14</v>
      </c>
      <c r="H675">
        <v>58</v>
      </c>
      <c r="I675" s="7">
        <f t="shared" si="64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0"/>
        <v>42475.208333333328</v>
      </c>
      <c r="O675" s="11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5"/>
        <v>music</v>
      </c>
      <c r="T675" t="str">
        <f t="shared" si="62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3"/>
        <v>33.53837141183363</v>
      </c>
      <c r="G676" t="s">
        <v>74</v>
      </c>
      <c r="H676">
        <v>1218</v>
      </c>
      <c r="I676" s="7">
        <f t="shared" si="64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0"/>
        <v>40774.208333333336</v>
      </c>
      <c r="O676" s="11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5"/>
        <v>photography</v>
      </c>
      <c r="T676" t="str">
        <f t="shared" si="62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3"/>
        <v>122.97938144329896</v>
      </c>
      <c r="G677" t="s">
        <v>20</v>
      </c>
      <c r="H677">
        <v>331</v>
      </c>
      <c r="I677" s="7">
        <f t="shared" si="64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0"/>
        <v>43719.208333333328</v>
      </c>
      <c r="O677" s="11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5"/>
        <v>journalism</v>
      </c>
      <c r="T677" t="str">
        <f t="shared" si="62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3"/>
        <v>189.74959871589084</v>
      </c>
      <c r="G678" t="s">
        <v>20</v>
      </c>
      <c r="H678">
        <v>1170</v>
      </c>
      <c r="I678" s="7">
        <f t="shared" si="64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0"/>
        <v>41178.208333333336</v>
      </c>
      <c r="O678" s="11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5"/>
        <v>photography</v>
      </c>
      <c r="T678" t="str">
        <f t="shared" si="62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3"/>
        <v>83.622641509433961</v>
      </c>
      <c r="G679" t="s">
        <v>14</v>
      </c>
      <c r="H679">
        <v>111</v>
      </c>
      <c r="I679" s="7">
        <f t="shared" si="64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0"/>
        <v>42561.208333333328</v>
      </c>
      <c r="O679" s="11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5"/>
        <v>publishing</v>
      </c>
      <c r="T679" t="str">
        <f t="shared" si="62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3"/>
        <v>17.968844221105527</v>
      </c>
      <c r="G680" t="s">
        <v>74</v>
      </c>
      <c r="H680">
        <v>215</v>
      </c>
      <c r="I680" s="7">
        <f t="shared" si="64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0"/>
        <v>43484.25</v>
      </c>
      <c r="O680" s="11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5"/>
        <v>film &amp; video</v>
      </c>
      <c r="T680" t="str">
        <f t="shared" si="62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3"/>
        <v>1036.5</v>
      </c>
      <c r="G681" t="s">
        <v>20</v>
      </c>
      <c r="H681">
        <v>363</v>
      </c>
      <c r="I681" s="7">
        <f t="shared" si="64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0"/>
        <v>43756.208333333328</v>
      </c>
      <c r="O681" s="11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5"/>
        <v>food</v>
      </c>
      <c r="T681" t="str">
        <f t="shared" si="62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3"/>
        <v>97.405219780219781</v>
      </c>
      <c r="G682" t="s">
        <v>14</v>
      </c>
      <c r="H682">
        <v>2955</v>
      </c>
      <c r="I682" s="7">
        <f t="shared" si="64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0"/>
        <v>43813.25</v>
      </c>
      <c r="O682" s="11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5"/>
        <v>games</v>
      </c>
      <c r="T682" t="str">
        <f t="shared" si="62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3"/>
        <v>86.386203150461711</v>
      </c>
      <c r="G683" t="s">
        <v>14</v>
      </c>
      <c r="H683">
        <v>1657</v>
      </c>
      <c r="I683" s="7">
        <f t="shared" si="64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0"/>
        <v>40898.25</v>
      </c>
      <c r="O683" s="11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5"/>
        <v>theater</v>
      </c>
      <c r="T683" t="str">
        <f t="shared" si="62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3"/>
        <v>150.16666666666666</v>
      </c>
      <c r="G684" t="s">
        <v>20</v>
      </c>
      <c r="H684">
        <v>103</v>
      </c>
      <c r="I684" s="7">
        <f t="shared" si="64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0"/>
        <v>41619.25</v>
      </c>
      <c r="O684" s="11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5"/>
        <v>theater</v>
      </c>
      <c r="T684" t="str">
        <f t="shared" si="62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3"/>
        <v>358.43478260869563</v>
      </c>
      <c r="G685" t="s">
        <v>20</v>
      </c>
      <c r="H685">
        <v>147</v>
      </c>
      <c r="I685" s="7">
        <f t="shared" si="64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0"/>
        <v>43359.208333333328</v>
      </c>
      <c r="O685" s="11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5"/>
        <v>theater</v>
      </c>
      <c r="T685" t="str">
        <f t="shared" si="62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3"/>
        <v>542.85714285714289</v>
      </c>
      <c r="G686" t="s">
        <v>20</v>
      </c>
      <c r="H686">
        <v>110</v>
      </c>
      <c r="I686" s="7">
        <f t="shared" si="64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0"/>
        <v>40358.208333333336</v>
      </c>
      <c r="O686" s="11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5"/>
        <v>publishing</v>
      </c>
      <c r="T686" t="str">
        <f t="shared" si="62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3"/>
        <v>67.500714285714281</v>
      </c>
      <c r="G687" t="s">
        <v>14</v>
      </c>
      <c r="H687">
        <v>926</v>
      </c>
      <c r="I687" s="7">
        <f t="shared" si="64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0"/>
        <v>42239.208333333328</v>
      </c>
      <c r="O687" s="11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5"/>
        <v>theater</v>
      </c>
      <c r="T687" t="str">
        <f t="shared" si="62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3"/>
        <v>191.74666666666667</v>
      </c>
      <c r="G688" t="s">
        <v>20</v>
      </c>
      <c r="H688">
        <v>134</v>
      </c>
      <c r="I688" s="7">
        <f t="shared" si="64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0"/>
        <v>43186.208333333328</v>
      </c>
      <c r="O688" s="11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5"/>
        <v>technology</v>
      </c>
      <c r="T688" t="str">
        <f t="shared" si="62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3"/>
        <v>932</v>
      </c>
      <c r="G689" t="s">
        <v>20</v>
      </c>
      <c r="H689">
        <v>269</v>
      </c>
      <c r="I689" s="7">
        <f t="shared" si="64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0"/>
        <v>42806.25</v>
      </c>
      <c r="O689" s="11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5"/>
        <v>theater</v>
      </c>
      <c r="T689" t="str">
        <f t="shared" si="62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3"/>
        <v>429.27586206896552</v>
      </c>
      <c r="G690" t="s">
        <v>20</v>
      </c>
      <c r="H690">
        <v>175</v>
      </c>
      <c r="I690" s="7">
        <f t="shared" si="64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0"/>
        <v>43475.25</v>
      </c>
      <c r="O690" s="11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5"/>
        <v>film &amp; video</v>
      </c>
      <c r="T690" t="str">
        <f t="shared" si="62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3"/>
        <v>100.65753424657535</v>
      </c>
      <c r="G691" t="s">
        <v>20</v>
      </c>
      <c r="H691">
        <v>69</v>
      </c>
      <c r="I691" s="7">
        <f t="shared" si="64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0"/>
        <v>41576.208333333336</v>
      </c>
      <c r="O691" s="11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5"/>
        <v>technology</v>
      </c>
      <c r="T691" t="str">
        <f t="shared" si="62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3"/>
        <v>226.61111111111109</v>
      </c>
      <c r="G692" t="s">
        <v>20</v>
      </c>
      <c r="H692">
        <v>190</v>
      </c>
      <c r="I692" s="7">
        <f t="shared" si="64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0"/>
        <v>40874.25</v>
      </c>
      <c r="O692" s="11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5"/>
        <v>film &amp; video</v>
      </c>
      <c r="T692" t="str">
        <f t="shared" si="62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3"/>
        <v>142.38</v>
      </c>
      <c r="G693" t="s">
        <v>20</v>
      </c>
      <c r="H693">
        <v>237</v>
      </c>
      <c r="I693" s="7">
        <f t="shared" si="64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0"/>
        <v>41185.208333333336</v>
      </c>
      <c r="O693" s="11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5"/>
        <v>film &amp; video</v>
      </c>
      <c r="T693" t="str">
        <f t="shared" si="62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3"/>
        <v>90.633333333333326</v>
      </c>
      <c r="G694" t="s">
        <v>14</v>
      </c>
      <c r="H694">
        <v>77</v>
      </c>
      <c r="I694" s="7">
        <f t="shared" si="64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0"/>
        <v>43655.208333333328</v>
      </c>
      <c r="O694" s="11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5"/>
        <v>music</v>
      </c>
      <c r="T694" t="str">
        <f t="shared" si="62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3"/>
        <v>63.966740576496676</v>
      </c>
      <c r="G695" t="s">
        <v>14</v>
      </c>
      <c r="H695">
        <v>1748</v>
      </c>
      <c r="I695" s="7">
        <f t="shared" si="64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0"/>
        <v>43025.208333333328</v>
      </c>
      <c r="O695" s="11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5"/>
        <v>theater</v>
      </c>
      <c r="T695" t="str">
        <f t="shared" si="62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3"/>
        <v>84.131868131868131</v>
      </c>
      <c r="G696" t="s">
        <v>14</v>
      </c>
      <c r="H696">
        <v>79</v>
      </c>
      <c r="I696" s="7">
        <f t="shared" si="64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0"/>
        <v>43066.25</v>
      </c>
      <c r="O696" s="11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5"/>
        <v>theater</v>
      </c>
      <c r="T696" t="str">
        <f t="shared" si="62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3"/>
        <v>133.93478260869566</v>
      </c>
      <c r="G697" t="s">
        <v>20</v>
      </c>
      <c r="H697">
        <v>196</v>
      </c>
      <c r="I697" s="7">
        <f t="shared" si="64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0"/>
        <v>42322.25</v>
      </c>
      <c r="O697" s="11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5"/>
        <v>music</v>
      </c>
      <c r="T697" t="str">
        <f t="shared" si="62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3"/>
        <v>59.042047531992694</v>
      </c>
      <c r="G698" t="s">
        <v>14</v>
      </c>
      <c r="H698">
        <v>889</v>
      </c>
      <c r="I698" s="7">
        <f t="shared" si="64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0"/>
        <v>42114.208333333328</v>
      </c>
      <c r="O698" s="11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5"/>
        <v>theater</v>
      </c>
      <c r="T698" t="str">
        <f t="shared" si="62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3"/>
        <v>152.80062063615205</v>
      </c>
      <c r="G699" t="s">
        <v>20</v>
      </c>
      <c r="H699">
        <v>7295</v>
      </c>
      <c r="I699" s="7">
        <f t="shared" si="64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0"/>
        <v>43190.208333333328</v>
      </c>
      <c r="O699" s="11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5"/>
        <v>music</v>
      </c>
      <c r="T699" t="str">
        <f t="shared" si="62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3"/>
        <v>446.69121140142522</v>
      </c>
      <c r="G700" t="s">
        <v>20</v>
      </c>
      <c r="H700">
        <v>2893</v>
      </c>
      <c r="I700" s="7">
        <f t="shared" si="64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0"/>
        <v>40871.25</v>
      </c>
      <c r="O700" s="11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5"/>
        <v>technology</v>
      </c>
      <c r="T700" t="str">
        <f t="shared" si="62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3"/>
        <v>84.391891891891888</v>
      </c>
      <c r="G701" t="s">
        <v>14</v>
      </c>
      <c r="H701">
        <v>56</v>
      </c>
      <c r="I701" s="7">
        <f t="shared" si="64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0"/>
        <v>43641.208333333328</v>
      </c>
      <c r="O701" s="11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5"/>
        <v>film &amp; video</v>
      </c>
      <c r="T701" t="str">
        <f t="shared" si="62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3"/>
        <v>3</v>
      </c>
      <c r="G702" t="s">
        <v>14</v>
      </c>
      <c r="H702">
        <v>1</v>
      </c>
      <c r="I702" s="7">
        <f t="shared" si="64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0"/>
        <v>40203.25</v>
      </c>
      <c r="O702" s="11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5"/>
        <v>technology</v>
      </c>
      <c r="T702" t="str">
        <f t="shared" si="62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3"/>
        <v>175.02692307692308</v>
      </c>
      <c r="G703" t="s">
        <v>20</v>
      </c>
      <c r="H703">
        <v>820</v>
      </c>
      <c r="I703" s="7">
        <f t="shared" si="64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0"/>
        <v>40629.208333333336</v>
      </c>
      <c r="O703" s="11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5"/>
        <v>theater</v>
      </c>
      <c r="T703" t="str">
        <f t="shared" si="62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3"/>
        <v>54.137931034482754</v>
      </c>
      <c r="G704" t="s">
        <v>14</v>
      </c>
      <c r="H704">
        <v>83</v>
      </c>
      <c r="I704" s="7">
        <f t="shared" si="64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0"/>
        <v>41477.208333333336</v>
      </c>
      <c r="O704" s="11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5"/>
        <v>technology</v>
      </c>
      <c r="T704" t="str">
        <f t="shared" si="62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3"/>
        <v>311.87381703470032</v>
      </c>
      <c r="G705" t="s">
        <v>20</v>
      </c>
      <c r="H705">
        <v>2038</v>
      </c>
      <c r="I705" s="7">
        <f t="shared" si="64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0"/>
        <v>41020.208333333336</v>
      </c>
      <c r="O705" s="11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5"/>
        <v>publishing</v>
      </c>
      <c r="T705" t="str">
        <f t="shared" si="62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3"/>
        <v>122.78160919540231</v>
      </c>
      <c r="G706" t="s">
        <v>20</v>
      </c>
      <c r="H706">
        <v>116</v>
      </c>
      <c r="I706" s="7">
        <f t="shared" si="64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0"/>
        <v>42555.208333333328</v>
      </c>
      <c r="O706" s="11">
        <f t="shared" si="61"/>
        <v>42570.208333333328</v>
      </c>
      <c r="P706" t="b">
        <v>0</v>
      </c>
      <c r="Q706" t="b">
        <v>0</v>
      </c>
      <c r="R706" t="s">
        <v>71</v>
      </c>
      <c r="S706" t="str">
        <f t="shared" si="65"/>
        <v>film &amp; video</v>
      </c>
      <c r="T706" t="str">
        <f t="shared" si="62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63"/>
        <v>99.026517383618156</v>
      </c>
      <c r="G707" t="s">
        <v>14</v>
      </c>
      <c r="H707">
        <v>2025</v>
      </c>
      <c r="I707" s="7">
        <f t="shared" si="64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6">(((L707/60)/60)/24)+DATE(1970,1,1)</f>
        <v>41619.25</v>
      </c>
      <c r="O707" s="11">
        <f t="shared" ref="O707:O770" si="67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si="65"/>
        <v>publishing</v>
      </c>
      <c r="T707" t="str">
        <f t="shared" ref="T707:T770" si="68">RIGHT(R707,LEN(R707)-SEARCH("/",R707))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ref="F708:F771" si="69">E708/D708*100</f>
        <v>127.84686346863469</v>
      </c>
      <c r="G708" t="s">
        <v>20</v>
      </c>
      <c r="H708">
        <v>1345</v>
      </c>
      <c r="I708" s="7">
        <f t="shared" ref="I708:I771" si="70">IFERROR(E708/H708,0)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6"/>
        <v>43471.25</v>
      </c>
      <c r="O708" s="11">
        <f t="shared" si="67"/>
        <v>43479.25</v>
      </c>
      <c r="P708" t="b">
        <v>0</v>
      </c>
      <c r="Q708" t="b">
        <v>1</v>
      </c>
      <c r="R708" t="s">
        <v>28</v>
      </c>
      <c r="S708" t="str">
        <f t="shared" ref="S708:S771" si="71">LEFT(R708,SEARCH("/",R708)-1)</f>
        <v>technology</v>
      </c>
      <c r="T708" t="str">
        <f t="shared" si="68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9"/>
        <v>158.61643835616439</v>
      </c>
      <c r="G709" t="s">
        <v>20</v>
      </c>
      <c r="H709">
        <v>168</v>
      </c>
      <c r="I709" s="7">
        <f t="shared" si="70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6"/>
        <v>43442.25</v>
      </c>
      <c r="O709" s="11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71"/>
        <v>film &amp; video</v>
      </c>
      <c r="T709" t="str">
        <f t="shared" si="68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9"/>
        <v>707.05882352941171</v>
      </c>
      <c r="G710" t="s">
        <v>20</v>
      </c>
      <c r="H710">
        <v>137</v>
      </c>
      <c r="I710" s="7">
        <f t="shared" si="70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6"/>
        <v>42877.208333333328</v>
      </c>
      <c r="O710" s="11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71"/>
        <v>theater</v>
      </c>
      <c r="T710" t="str">
        <f t="shared" si="68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9"/>
        <v>142.38775510204081</v>
      </c>
      <c r="G711" t="s">
        <v>20</v>
      </c>
      <c r="H711">
        <v>186</v>
      </c>
      <c r="I711" s="7">
        <f t="shared" si="70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6"/>
        <v>41018.208333333336</v>
      </c>
      <c r="O711" s="11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71"/>
        <v>theater</v>
      </c>
      <c r="T711" t="str">
        <f t="shared" si="68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9"/>
        <v>147.86046511627907</v>
      </c>
      <c r="G712" t="s">
        <v>20</v>
      </c>
      <c r="H712">
        <v>125</v>
      </c>
      <c r="I712" s="7">
        <f t="shared" si="70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6"/>
        <v>43295.208333333328</v>
      </c>
      <c r="O712" s="11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71"/>
        <v>theater</v>
      </c>
      <c r="T712" t="str">
        <f t="shared" si="68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9"/>
        <v>20.322580645161288</v>
      </c>
      <c r="G713" t="s">
        <v>14</v>
      </c>
      <c r="H713">
        <v>14</v>
      </c>
      <c r="I713" s="7">
        <f t="shared" si="70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6"/>
        <v>42393.25</v>
      </c>
      <c r="O713" s="11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71"/>
        <v>theater</v>
      </c>
      <c r="T713" t="str">
        <f t="shared" si="68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9"/>
        <v>1840.625</v>
      </c>
      <c r="G714" t="s">
        <v>20</v>
      </c>
      <c r="H714">
        <v>202</v>
      </c>
      <c r="I714" s="7">
        <f t="shared" si="70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6"/>
        <v>42559.208333333328</v>
      </c>
      <c r="O714" s="11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71"/>
        <v>theater</v>
      </c>
      <c r="T714" t="str">
        <f t="shared" si="68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9"/>
        <v>161.94202898550725</v>
      </c>
      <c r="G715" t="s">
        <v>20</v>
      </c>
      <c r="H715">
        <v>103</v>
      </c>
      <c r="I715" s="7">
        <f t="shared" si="70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6"/>
        <v>42604.208333333328</v>
      </c>
      <c r="O715" s="11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71"/>
        <v>publishing</v>
      </c>
      <c r="T715" t="str">
        <f t="shared" si="68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9"/>
        <v>472.82077922077923</v>
      </c>
      <c r="G716" t="s">
        <v>20</v>
      </c>
      <c r="H716">
        <v>1785</v>
      </c>
      <c r="I716" s="7">
        <f t="shared" si="70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6"/>
        <v>41870.208333333336</v>
      </c>
      <c r="O716" s="11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71"/>
        <v>music</v>
      </c>
      <c r="T716" t="str">
        <f t="shared" si="68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9"/>
        <v>24.466101694915253</v>
      </c>
      <c r="G717" t="s">
        <v>14</v>
      </c>
      <c r="H717">
        <v>656</v>
      </c>
      <c r="I717" s="7">
        <f t="shared" si="70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6"/>
        <v>40397.208333333336</v>
      </c>
      <c r="O717" s="11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71"/>
        <v>games</v>
      </c>
      <c r="T717" t="str">
        <f t="shared" si="68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9"/>
        <v>517.65</v>
      </c>
      <c r="G718" t="s">
        <v>20</v>
      </c>
      <c r="H718">
        <v>157</v>
      </c>
      <c r="I718" s="7">
        <f t="shared" si="70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6"/>
        <v>41465.208333333336</v>
      </c>
      <c r="O718" s="11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71"/>
        <v>theater</v>
      </c>
      <c r="T718" t="str">
        <f t="shared" si="68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9"/>
        <v>247.64285714285714</v>
      </c>
      <c r="G719" t="s">
        <v>20</v>
      </c>
      <c r="H719">
        <v>555</v>
      </c>
      <c r="I719" s="7">
        <f t="shared" si="70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6"/>
        <v>40777.208333333336</v>
      </c>
      <c r="O719" s="11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71"/>
        <v>film &amp; video</v>
      </c>
      <c r="T719" t="str">
        <f t="shared" si="68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9"/>
        <v>100.20481927710843</v>
      </c>
      <c r="G720" t="s">
        <v>20</v>
      </c>
      <c r="H720">
        <v>297</v>
      </c>
      <c r="I720" s="7">
        <f t="shared" si="70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6"/>
        <v>41442.208333333336</v>
      </c>
      <c r="O720" s="11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71"/>
        <v>technology</v>
      </c>
      <c r="T720" t="str">
        <f t="shared" si="68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9"/>
        <v>153</v>
      </c>
      <c r="G721" t="s">
        <v>20</v>
      </c>
      <c r="H721">
        <v>123</v>
      </c>
      <c r="I721" s="7">
        <f t="shared" si="70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6"/>
        <v>41058.208333333336</v>
      </c>
      <c r="O721" s="11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71"/>
        <v>publishing</v>
      </c>
      <c r="T721" t="str">
        <f t="shared" si="68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9"/>
        <v>37.091954022988503</v>
      </c>
      <c r="G722" t="s">
        <v>74</v>
      </c>
      <c r="H722">
        <v>38</v>
      </c>
      <c r="I722" s="7">
        <f t="shared" si="70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6"/>
        <v>43152.25</v>
      </c>
      <c r="O722" s="11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71"/>
        <v>theater</v>
      </c>
      <c r="T722" t="str">
        <f t="shared" si="68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9"/>
        <v>4.392394822006473</v>
      </c>
      <c r="G723" t="s">
        <v>74</v>
      </c>
      <c r="H723">
        <v>60</v>
      </c>
      <c r="I723" s="7">
        <f t="shared" si="70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6"/>
        <v>43194.208333333328</v>
      </c>
      <c r="O723" s="11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71"/>
        <v>music</v>
      </c>
      <c r="T723" t="str">
        <f t="shared" si="68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9"/>
        <v>156.50721649484535</v>
      </c>
      <c r="G724" t="s">
        <v>20</v>
      </c>
      <c r="H724">
        <v>3036</v>
      </c>
      <c r="I724" s="7">
        <f t="shared" si="70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6"/>
        <v>43045.25</v>
      </c>
      <c r="O724" s="11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71"/>
        <v>film &amp; video</v>
      </c>
      <c r="T724" t="str">
        <f t="shared" si="68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9"/>
        <v>270.40816326530609</v>
      </c>
      <c r="G725" t="s">
        <v>20</v>
      </c>
      <c r="H725">
        <v>144</v>
      </c>
      <c r="I725" s="7">
        <f t="shared" si="70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6"/>
        <v>42431.25</v>
      </c>
      <c r="O725" s="11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71"/>
        <v>theater</v>
      </c>
      <c r="T725" t="str">
        <f t="shared" si="68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9"/>
        <v>134.05952380952382</v>
      </c>
      <c r="G726" t="s">
        <v>20</v>
      </c>
      <c r="H726">
        <v>121</v>
      </c>
      <c r="I726" s="7">
        <f t="shared" si="70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6"/>
        <v>41934.208333333336</v>
      </c>
      <c r="O726" s="11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71"/>
        <v>theater</v>
      </c>
      <c r="T726" t="str">
        <f t="shared" si="68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9"/>
        <v>50.398033126293996</v>
      </c>
      <c r="G727" t="s">
        <v>14</v>
      </c>
      <c r="H727">
        <v>1596</v>
      </c>
      <c r="I727" s="7">
        <f t="shared" si="70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6"/>
        <v>41958.25</v>
      </c>
      <c r="O727" s="11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71"/>
        <v>games</v>
      </c>
      <c r="T727" t="str">
        <f t="shared" si="68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9"/>
        <v>88.815837937384899</v>
      </c>
      <c r="G728" t="s">
        <v>74</v>
      </c>
      <c r="H728">
        <v>524</v>
      </c>
      <c r="I728" s="7">
        <f t="shared" si="70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6"/>
        <v>40476.208333333336</v>
      </c>
      <c r="O728" s="11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71"/>
        <v>theater</v>
      </c>
      <c r="T728" t="str">
        <f t="shared" si="68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9"/>
        <v>165</v>
      </c>
      <c r="G729" t="s">
        <v>20</v>
      </c>
      <c r="H729">
        <v>181</v>
      </c>
      <c r="I729" s="7">
        <f t="shared" si="70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6"/>
        <v>43485.25</v>
      </c>
      <c r="O729" s="11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71"/>
        <v>technology</v>
      </c>
      <c r="T729" t="str">
        <f t="shared" si="68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9"/>
        <v>17.5</v>
      </c>
      <c r="G730" t="s">
        <v>14</v>
      </c>
      <c r="H730">
        <v>10</v>
      </c>
      <c r="I730" s="7">
        <f t="shared" si="70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6"/>
        <v>42515.208333333328</v>
      </c>
      <c r="O730" s="11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71"/>
        <v>theater</v>
      </c>
      <c r="T730" t="str">
        <f t="shared" si="68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9"/>
        <v>185.66071428571428</v>
      </c>
      <c r="G731" t="s">
        <v>20</v>
      </c>
      <c r="H731">
        <v>122</v>
      </c>
      <c r="I731" s="7">
        <f t="shared" si="70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6"/>
        <v>41309.25</v>
      </c>
      <c r="O731" s="11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71"/>
        <v>film &amp; video</v>
      </c>
      <c r="T731" t="str">
        <f t="shared" si="68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9"/>
        <v>412.6631944444444</v>
      </c>
      <c r="G732" t="s">
        <v>20</v>
      </c>
      <c r="H732">
        <v>1071</v>
      </c>
      <c r="I732" s="7">
        <f t="shared" si="70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6"/>
        <v>42147.208333333328</v>
      </c>
      <c r="O732" s="11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71"/>
        <v>technology</v>
      </c>
      <c r="T732" t="str">
        <f t="shared" si="68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9"/>
        <v>90.25</v>
      </c>
      <c r="G733" t="s">
        <v>74</v>
      </c>
      <c r="H733">
        <v>219</v>
      </c>
      <c r="I733" s="7">
        <f t="shared" si="70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6"/>
        <v>42939.208333333328</v>
      </c>
      <c r="O733" s="11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71"/>
        <v>technology</v>
      </c>
      <c r="T733" t="str">
        <f t="shared" si="68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9"/>
        <v>91.984615384615381</v>
      </c>
      <c r="G734" t="s">
        <v>14</v>
      </c>
      <c r="H734">
        <v>1121</v>
      </c>
      <c r="I734" s="7">
        <f t="shared" si="70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6"/>
        <v>42816.208333333328</v>
      </c>
      <c r="O734" s="11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71"/>
        <v>music</v>
      </c>
      <c r="T734" t="str">
        <f t="shared" si="68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9"/>
        <v>527.00632911392404</v>
      </c>
      <c r="G735" t="s">
        <v>20</v>
      </c>
      <c r="H735">
        <v>980</v>
      </c>
      <c r="I735" s="7">
        <f t="shared" si="70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6"/>
        <v>41844.208333333336</v>
      </c>
      <c r="O735" s="11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71"/>
        <v>music</v>
      </c>
      <c r="T735" t="str">
        <f t="shared" si="68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9"/>
        <v>319.14285714285711</v>
      </c>
      <c r="G736" t="s">
        <v>20</v>
      </c>
      <c r="H736">
        <v>536</v>
      </c>
      <c r="I736" s="7">
        <f t="shared" si="70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6"/>
        <v>42763.25</v>
      </c>
      <c r="O736" s="11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71"/>
        <v>theater</v>
      </c>
      <c r="T736" t="str">
        <f t="shared" si="68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9"/>
        <v>354.18867924528303</v>
      </c>
      <c r="G737" t="s">
        <v>20</v>
      </c>
      <c r="H737">
        <v>1991</v>
      </c>
      <c r="I737" s="7">
        <f t="shared" si="70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6"/>
        <v>42459.208333333328</v>
      </c>
      <c r="O737" s="11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71"/>
        <v>photography</v>
      </c>
      <c r="T737" t="str">
        <f t="shared" si="68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9"/>
        <v>32.896103896103895</v>
      </c>
      <c r="G738" t="s">
        <v>74</v>
      </c>
      <c r="H738">
        <v>29</v>
      </c>
      <c r="I738" s="7">
        <f t="shared" si="70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6"/>
        <v>42055.25</v>
      </c>
      <c r="O738" s="11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71"/>
        <v>publishing</v>
      </c>
      <c r="T738" t="str">
        <f t="shared" si="68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9"/>
        <v>135.8918918918919</v>
      </c>
      <c r="G739" t="s">
        <v>20</v>
      </c>
      <c r="H739">
        <v>180</v>
      </c>
      <c r="I739" s="7">
        <f t="shared" si="70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6"/>
        <v>42685.25</v>
      </c>
      <c r="O739" s="11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71"/>
        <v>music</v>
      </c>
      <c r="T739" t="str">
        <f t="shared" si="68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9"/>
        <v>2.0843373493975905</v>
      </c>
      <c r="G740" t="s">
        <v>14</v>
      </c>
      <c r="H740">
        <v>15</v>
      </c>
      <c r="I740" s="7">
        <f t="shared" si="70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6"/>
        <v>41959.25</v>
      </c>
      <c r="O740" s="11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71"/>
        <v>theater</v>
      </c>
      <c r="T740" t="str">
        <f t="shared" si="68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9"/>
        <v>61</v>
      </c>
      <c r="G741" t="s">
        <v>14</v>
      </c>
      <c r="H741">
        <v>191</v>
      </c>
      <c r="I741" s="7">
        <f t="shared" si="70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6"/>
        <v>41089.208333333336</v>
      </c>
      <c r="O741" s="11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71"/>
        <v>music</v>
      </c>
      <c r="T741" t="str">
        <f t="shared" si="68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9"/>
        <v>30.037735849056602</v>
      </c>
      <c r="G742" t="s">
        <v>14</v>
      </c>
      <c r="H742">
        <v>16</v>
      </c>
      <c r="I742" s="7">
        <f t="shared" si="70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6"/>
        <v>42769.25</v>
      </c>
      <c r="O742" s="11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71"/>
        <v>theater</v>
      </c>
      <c r="T742" t="str">
        <f t="shared" si="68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9"/>
        <v>1179.1666666666665</v>
      </c>
      <c r="G743" t="s">
        <v>20</v>
      </c>
      <c r="H743">
        <v>130</v>
      </c>
      <c r="I743" s="7">
        <f t="shared" si="70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6"/>
        <v>40321.208333333336</v>
      </c>
      <c r="O743" s="11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71"/>
        <v>theater</v>
      </c>
      <c r="T743" t="str">
        <f t="shared" si="68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9"/>
        <v>1126.0833333333335</v>
      </c>
      <c r="G744" t="s">
        <v>20</v>
      </c>
      <c r="H744">
        <v>122</v>
      </c>
      <c r="I744" s="7">
        <f t="shared" si="70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6"/>
        <v>40197.25</v>
      </c>
      <c r="O744" s="11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71"/>
        <v>music</v>
      </c>
      <c r="T744" t="str">
        <f t="shared" si="68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9"/>
        <v>12.923076923076923</v>
      </c>
      <c r="G745" t="s">
        <v>14</v>
      </c>
      <c r="H745">
        <v>17</v>
      </c>
      <c r="I745" s="7">
        <f t="shared" si="70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6"/>
        <v>42298.208333333328</v>
      </c>
      <c r="O745" s="11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71"/>
        <v>theater</v>
      </c>
      <c r="T745" t="str">
        <f t="shared" si="68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9"/>
        <v>712</v>
      </c>
      <c r="G746" t="s">
        <v>20</v>
      </c>
      <c r="H746">
        <v>140</v>
      </c>
      <c r="I746" s="7">
        <f t="shared" si="70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6"/>
        <v>43322.208333333328</v>
      </c>
      <c r="O746" s="11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71"/>
        <v>theater</v>
      </c>
      <c r="T746" t="str">
        <f t="shared" si="68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9"/>
        <v>30.304347826086957</v>
      </c>
      <c r="G747" t="s">
        <v>14</v>
      </c>
      <c r="H747">
        <v>34</v>
      </c>
      <c r="I747" s="7">
        <f t="shared" si="70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6"/>
        <v>40328.208333333336</v>
      </c>
      <c r="O747" s="11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71"/>
        <v>technology</v>
      </c>
      <c r="T747" t="str">
        <f t="shared" si="68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9"/>
        <v>212.50896057347671</v>
      </c>
      <c r="G748" t="s">
        <v>20</v>
      </c>
      <c r="H748">
        <v>3388</v>
      </c>
      <c r="I748" s="7">
        <f t="shared" si="70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6"/>
        <v>40825.208333333336</v>
      </c>
      <c r="O748" s="11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71"/>
        <v>technology</v>
      </c>
      <c r="T748" t="str">
        <f t="shared" si="68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9"/>
        <v>228.85714285714286</v>
      </c>
      <c r="G749" t="s">
        <v>20</v>
      </c>
      <c r="H749">
        <v>280</v>
      </c>
      <c r="I749" s="7">
        <f t="shared" si="70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6"/>
        <v>40423.208333333336</v>
      </c>
      <c r="O749" s="11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71"/>
        <v>theater</v>
      </c>
      <c r="T749" t="str">
        <f t="shared" si="68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9"/>
        <v>34.959979476654695</v>
      </c>
      <c r="G750" t="s">
        <v>74</v>
      </c>
      <c r="H750">
        <v>614</v>
      </c>
      <c r="I750" s="7">
        <f t="shared" si="70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6"/>
        <v>40238.25</v>
      </c>
      <c r="O750" s="11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71"/>
        <v>film &amp; video</v>
      </c>
      <c r="T750" t="str">
        <f t="shared" si="68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9"/>
        <v>157.29069767441862</v>
      </c>
      <c r="G751" t="s">
        <v>20</v>
      </c>
      <c r="H751">
        <v>366</v>
      </c>
      <c r="I751" s="7">
        <f t="shared" si="70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6"/>
        <v>41920.208333333336</v>
      </c>
      <c r="O751" s="11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71"/>
        <v>technology</v>
      </c>
      <c r="T751" t="str">
        <f t="shared" si="68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9"/>
        <v>1</v>
      </c>
      <c r="G752" t="s">
        <v>14</v>
      </c>
      <c r="H752">
        <v>1</v>
      </c>
      <c r="I752" s="7">
        <f t="shared" si="70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6"/>
        <v>40360.208333333336</v>
      </c>
      <c r="O752" s="11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71"/>
        <v>music</v>
      </c>
      <c r="T752" t="str">
        <f t="shared" si="68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9"/>
        <v>232.30555555555554</v>
      </c>
      <c r="G753" t="s">
        <v>20</v>
      </c>
      <c r="H753">
        <v>270</v>
      </c>
      <c r="I753" s="7">
        <f t="shared" si="70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6"/>
        <v>42446.208333333328</v>
      </c>
      <c r="O753" s="11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71"/>
        <v>publishing</v>
      </c>
      <c r="T753" t="str">
        <f t="shared" si="68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9"/>
        <v>92.448275862068968</v>
      </c>
      <c r="G754" t="s">
        <v>74</v>
      </c>
      <c r="H754">
        <v>114</v>
      </c>
      <c r="I754" s="7">
        <f t="shared" si="70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6"/>
        <v>40395.208333333336</v>
      </c>
      <c r="O754" s="11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71"/>
        <v>theater</v>
      </c>
      <c r="T754" t="str">
        <f t="shared" si="68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9"/>
        <v>256.70212765957444</v>
      </c>
      <c r="G755" t="s">
        <v>20</v>
      </c>
      <c r="H755">
        <v>137</v>
      </c>
      <c r="I755" s="7">
        <f t="shared" si="70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6"/>
        <v>40321.208333333336</v>
      </c>
      <c r="O755" s="11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71"/>
        <v>photography</v>
      </c>
      <c r="T755" t="str">
        <f t="shared" si="68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9"/>
        <v>168.47017045454547</v>
      </c>
      <c r="G756" t="s">
        <v>20</v>
      </c>
      <c r="H756">
        <v>3205</v>
      </c>
      <c r="I756" s="7">
        <f t="shared" si="70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6"/>
        <v>41210.208333333336</v>
      </c>
      <c r="O756" s="11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71"/>
        <v>theater</v>
      </c>
      <c r="T756" t="str">
        <f t="shared" si="68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9"/>
        <v>166.57777777777778</v>
      </c>
      <c r="G757" t="s">
        <v>20</v>
      </c>
      <c r="H757">
        <v>288</v>
      </c>
      <c r="I757" s="7">
        <f t="shared" si="70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6"/>
        <v>43096.25</v>
      </c>
      <c r="O757" s="11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71"/>
        <v>theater</v>
      </c>
      <c r="T757" t="str">
        <f t="shared" si="68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9"/>
        <v>772.07692307692309</v>
      </c>
      <c r="G758" t="s">
        <v>20</v>
      </c>
      <c r="H758">
        <v>148</v>
      </c>
      <c r="I758" s="7">
        <f t="shared" si="70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6"/>
        <v>42024.25</v>
      </c>
      <c r="O758" s="11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71"/>
        <v>theater</v>
      </c>
      <c r="T758" t="str">
        <f t="shared" si="68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9"/>
        <v>406.85714285714283</v>
      </c>
      <c r="G759" t="s">
        <v>20</v>
      </c>
      <c r="H759">
        <v>114</v>
      </c>
      <c r="I759" s="7">
        <f t="shared" si="70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6"/>
        <v>40675.208333333336</v>
      </c>
      <c r="O759" s="11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71"/>
        <v>film &amp; video</v>
      </c>
      <c r="T759" t="str">
        <f t="shared" si="68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9"/>
        <v>564.20608108108115</v>
      </c>
      <c r="G760" t="s">
        <v>20</v>
      </c>
      <c r="H760">
        <v>1518</v>
      </c>
      <c r="I760" s="7">
        <f t="shared" si="70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6"/>
        <v>41936.208333333336</v>
      </c>
      <c r="O760" s="11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71"/>
        <v>music</v>
      </c>
      <c r="T760" t="str">
        <f t="shared" si="68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9"/>
        <v>68.426865671641792</v>
      </c>
      <c r="G761" t="s">
        <v>14</v>
      </c>
      <c r="H761">
        <v>1274</v>
      </c>
      <c r="I761" s="7">
        <f t="shared" si="70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6"/>
        <v>43136.25</v>
      </c>
      <c r="O761" s="11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71"/>
        <v>music</v>
      </c>
      <c r="T761" t="str">
        <f t="shared" si="68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9"/>
        <v>34.351966873706004</v>
      </c>
      <c r="G762" t="s">
        <v>14</v>
      </c>
      <c r="H762">
        <v>210</v>
      </c>
      <c r="I762" s="7">
        <f t="shared" si="70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6"/>
        <v>43678.208333333328</v>
      </c>
      <c r="O762" s="11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71"/>
        <v>games</v>
      </c>
      <c r="T762" t="str">
        <f t="shared" si="68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9"/>
        <v>655.4545454545455</v>
      </c>
      <c r="G763" t="s">
        <v>20</v>
      </c>
      <c r="H763">
        <v>166</v>
      </c>
      <c r="I763" s="7">
        <f t="shared" si="70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6"/>
        <v>42938.208333333328</v>
      </c>
      <c r="O763" s="11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71"/>
        <v>music</v>
      </c>
      <c r="T763" t="str">
        <f t="shared" si="68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9"/>
        <v>177.25714285714284</v>
      </c>
      <c r="G764" t="s">
        <v>20</v>
      </c>
      <c r="H764">
        <v>100</v>
      </c>
      <c r="I764" s="7">
        <f t="shared" si="70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6"/>
        <v>41241.25</v>
      </c>
      <c r="O764" s="11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71"/>
        <v>music</v>
      </c>
      <c r="T764" t="str">
        <f t="shared" si="68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9"/>
        <v>113.17857142857144</v>
      </c>
      <c r="G765" t="s">
        <v>20</v>
      </c>
      <c r="H765">
        <v>235</v>
      </c>
      <c r="I765" s="7">
        <f t="shared" si="70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6"/>
        <v>41037.208333333336</v>
      </c>
      <c r="O765" s="11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71"/>
        <v>theater</v>
      </c>
      <c r="T765" t="str">
        <f t="shared" si="68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9"/>
        <v>728.18181818181824</v>
      </c>
      <c r="G766" t="s">
        <v>20</v>
      </c>
      <c r="H766">
        <v>148</v>
      </c>
      <c r="I766" s="7">
        <f t="shared" si="70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6"/>
        <v>40676.208333333336</v>
      </c>
      <c r="O766" s="11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71"/>
        <v>music</v>
      </c>
      <c r="T766" t="str">
        <f t="shared" si="68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9"/>
        <v>208.33333333333334</v>
      </c>
      <c r="G767" t="s">
        <v>20</v>
      </c>
      <c r="H767">
        <v>198</v>
      </c>
      <c r="I767" s="7">
        <f t="shared" si="70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6"/>
        <v>42840.208333333328</v>
      </c>
      <c r="O767" s="11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71"/>
        <v>music</v>
      </c>
      <c r="T767" t="str">
        <f t="shared" si="68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9"/>
        <v>31.171232876712331</v>
      </c>
      <c r="G768" t="s">
        <v>14</v>
      </c>
      <c r="H768">
        <v>248</v>
      </c>
      <c r="I768" s="7">
        <f t="shared" si="70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6"/>
        <v>43362.208333333328</v>
      </c>
      <c r="O768" s="11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71"/>
        <v>film &amp; video</v>
      </c>
      <c r="T768" t="str">
        <f t="shared" si="68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9"/>
        <v>56.967078189300416</v>
      </c>
      <c r="G769" t="s">
        <v>14</v>
      </c>
      <c r="H769">
        <v>513</v>
      </c>
      <c r="I769" s="7">
        <f t="shared" si="70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6"/>
        <v>42283.208333333328</v>
      </c>
      <c r="O769" s="11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71"/>
        <v>publishing</v>
      </c>
      <c r="T769" t="str">
        <f t="shared" si="68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9"/>
        <v>231</v>
      </c>
      <c r="G770" t="s">
        <v>20</v>
      </c>
      <c r="H770">
        <v>150</v>
      </c>
      <c r="I770" s="7">
        <f t="shared" si="70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6"/>
        <v>41619.25</v>
      </c>
      <c r="O770" s="11">
        <f t="shared" si="67"/>
        <v>41634.25</v>
      </c>
      <c r="P770" t="b">
        <v>0</v>
      </c>
      <c r="Q770" t="b">
        <v>0</v>
      </c>
      <c r="R770" t="s">
        <v>33</v>
      </c>
      <c r="S770" t="str">
        <f t="shared" si="71"/>
        <v>theater</v>
      </c>
      <c r="T770" t="str">
        <f t="shared" si="68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69"/>
        <v>86.867834394904463</v>
      </c>
      <c r="G771" t="s">
        <v>14</v>
      </c>
      <c r="H771">
        <v>3410</v>
      </c>
      <c r="I771" s="7">
        <f t="shared" si="70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2">(((L771/60)/60)/24)+DATE(1970,1,1)</f>
        <v>41501.208333333336</v>
      </c>
      <c r="O771" s="11">
        <f t="shared" ref="O771:O834" si="73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71"/>
        <v>games</v>
      </c>
      <c r="T771" t="str">
        <f t="shared" ref="T771:T834" si="74">RIGHT(R771,LEN(R771)-SEARCH("/",R771))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ref="F772:F835" si="75">E772/D772*100</f>
        <v>270.74418604651163</v>
      </c>
      <c r="G772" t="s">
        <v>20</v>
      </c>
      <c r="H772">
        <v>216</v>
      </c>
      <c r="I772" s="7">
        <f t="shared" ref="I772:I835" si="76">IFERROR(E772/H772,0)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2"/>
        <v>41743.208333333336</v>
      </c>
      <c r="O772" s="11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ref="S772:S835" si="77">LEFT(R772,SEARCH("/",R772)-1)</f>
        <v>theater</v>
      </c>
      <c r="T772" t="str">
        <f t="shared" si="74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5"/>
        <v>49.446428571428569</v>
      </c>
      <c r="G773" t="s">
        <v>74</v>
      </c>
      <c r="H773">
        <v>26</v>
      </c>
      <c r="I773" s="7">
        <f t="shared" si="76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2"/>
        <v>43491.25</v>
      </c>
      <c r="O773" s="11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7"/>
        <v>theater</v>
      </c>
      <c r="T773" t="str">
        <f t="shared" si="74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5"/>
        <v>113.3596256684492</v>
      </c>
      <c r="G774" t="s">
        <v>20</v>
      </c>
      <c r="H774">
        <v>5139</v>
      </c>
      <c r="I774" s="7">
        <f t="shared" si="76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2"/>
        <v>43505.25</v>
      </c>
      <c r="O774" s="11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7"/>
        <v>music</v>
      </c>
      <c r="T774" t="str">
        <f t="shared" si="74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5"/>
        <v>190.55555555555554</v>
      </c>
      <c r="G775" t="s">
        <v>20</v>
      </c>
      <c r="H775">
        <v>2353</v>
      </c>
      <c r="I775" s="7">
        <f t="shared" si="76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2"/>
        <v>42838.208333333328</v>
      </c>
      <c r="O775" s="11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7"/>
        <v>theater</v>
      </c>
      <c r="T775" t="str">
        <f t="shared" si="74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5"/>
        <v>135.5</v>
      </c>
      <c r="G776" t="s">
        <v>20</v>
      </c>
      <c r="H776">
        <v>78</v>
      </c>
      <c r="I776" s="7">
        <f t="shared" si="76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2"/>
        <v>42513.208333333328</v>
      </c>
      <c r="O776" s="11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7"/>
        <v>technology</v>
      </c>
      <c r="T776" t="str">
        <f t="shared" si="74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5"/>
        <v>10.297872340425531</v>
      </c>
      <c r="G777" t="s">
        <v>14</v>
      </c>
      <c r="H777">
        <v>10</v>
      </c>
      <c r="I777" s="7">
        <f t="shared" si="76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2"/>
        <v>41949.25</v>
      </c>
      <c r="O777" s="11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7"/>
        <v>music</v>
      </c>
      <c r="T777" t="str">
        <f t="shared" si="74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5"/>
        <v>65.544223826714799</v>
      </c>
      <c r="G778" t="s">
        <v>14</v>
      </c>
      <c r="H778">
        <v>2201</v>
      </c>
      <c r="I778" s="7">
        <f t="shared" si="76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2"/>
        <v>43650.208333333328</v>
      </c>
      <c r="O778" s="11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7"/>
        <v>theater</v>
      </c>
      <c r="T778" t="str">
        <f t="shared" si="74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5"/>
        <v>49.026652452025587</v>
      </c>
      <c r="G779" t="s">
        <v>14</v>
      </c>
      <c r="H779">
        <v>676</v>
      </c>
      <c r="I779" s="7">
        <f t="shared" si="76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2"/>
        <v>40809.208333333336</v>
      </c>
      <c r="O779" s="11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7"/>
        <v>theater</v>
      </c>
      <c r="T779" t="str">
        <f t="shared" si="74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5"/>
        <v>787.92307692307691</v>
      </c>
      <c r="G780" t="s">
        <v>20</v>
      </c>
      <c r="H780">
        <v>174</v>
      </c>
      <c r="I780" s="7">
        <f t="shared" si="76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2"/>
        <v>40768.208333333336</v>
      </c>
      <c r="O780" s="11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7"/>
        <v>film &amp; video</v>
      </c>
      <c r="T780" t="str">
        <f t="shared" si="74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5"/>
        <v>80.306347746090154</v>
      </c>
      <c r="G781" t="s">
        <v>14</v>
      </c>
      <c r="H781">
        <v>831</v>
      </c>
      <c r="I781" s="7">
        <f t="shared" si="76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2"/>
        <v>42230.208333333328</v>
      </c>
      <c r="O781" s="11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7"/>
        <v>theater</v>
      </c>
      <c r="T781" t="str">
        <f t="shared" si="74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5"/>
        <v>106.29411764705883</v>
      </c>
      <c r="G782" t="s">
        <v>20</v>
      </c>
      <c r="H782">
        <v>164</v>
      </c>
      <c r="I782" s="7">
        <f t="shared" si="76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2"/>
        <v>42573.208333333328</v>
      </c>
      <c r="O782" s="11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7"/>
        <v>film &amp; video</v>
      </c>
      <c r="T782" t="str">
        <f t="shared" si="74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5"/>
        <v>50.735632183908038</v>
      </c>
      <c r="G783" t="s">
        <v>74</v>
      </c>
      <c r="H783">
        <v>56</v>
      </c>
      <c r="I783" s="7">
        <f t="shared" si="76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2"/>
        <v>40482.208333333336</v>
      </c>
      <c r="O783" s="11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7"/>
        <v>theater</v>
      </c>
      <c r="T783" t="str">
        <f t="shared" si="74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5"/>
        <v>215.31372549019611</v>
      </c>
      <c r="G784" t="s">
        <v>20</v>
      </c>
      <c r="H784">
        <v>161</v>
      </c>
      <c r="I784" s="7">
        <f t="shared" si="76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2"/>
        <v>40603.25</v>
      </c>
      <c r="O784" s="11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7"/>
        <v>film &amp; video</v>
      </c>
      <c r="T784" t="str">
        <f t="shared" si="74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5"/>
        <v>141.22972972972974</v>
      </c>
      <c r="G785" t="s">
        <v>20</v>
      </c>
      <c r="H785">
        <v>138</v>
      </c>
      <c r="I785" s="7">
        <f t="shared" si="76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2"/>
        <v>41625.25</v>
      </c>
      <c r="O785" s="11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7"/>
        <v>music</v>
      </c>
      <c r="T785" t="str">
        <f t="shared" si="74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5"/>
        <v>115.33745781777279</v>
      </c>
      <c r="G786" t="s">
        <v>20</v>
      </c>
      <c r="H786">
        <v>3308</v>
      </c>
      <c r="I786" s="7">
        <f t="shared" si="76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2"/>
        <v>42435.25</v>
      </c>
      <c r="O786" s="11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7"/>
        <v>technology</v>
      </c>
      <c r="T786" t="str">
        <f t="shared" si="74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5"/>
        <v>193.11940298507463</v>
      </c>
      <c r="G787" t="s">
        <v>20</v>
      </c>
      <c r="H787">
        <v>127</v>
      </c>
      <c r="I787" s="7">
        <f t="shared" si="76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2"/>
        <v>43582.208333333328</v>
      </c>
      <c r="O787" s="11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7"/>
        <v>film &amp; video</v>
      </c>
      <c r="T787" t="str">
        <f t="shared" si="74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5"/>
        <v>729.73333333333335</v>
      </c>
      <c r="G788" t="s">
        <v>20</v>
      </c>
      <c r="H788">
        <v>207</v>
      </c>
      <c r="I788" s="7">
        <f t="shared" si="76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2"/>
        <v>43186.208333333328</v>
      </c>
      <c r="O788" s="11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7"/>
        <v>music</v>
      </c>
      <c r="T788" t="str">
        <f t="shared" si="74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5"/>
        <v>99.66339869281046</v>
      </c>
      <c r="G789" t="s">
        <v>14</v>
      </c>
      <c r="H789">
        <v>859</v>
      </c>
      <c r="I789" s="7">
        <f t="shared" si="76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2"/>
        <v>40684.208333333336</v>
      </c>
      <c r="O789" s="11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7"/>
        <v>music</v>
      </c>
      <c r="T789" t="str">
        <f t="shared" si="74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5"/>
        <v>88.166666666666671</v>
      </c>
      <c r="G790" t="s">
        <v>47</v>
      </c>
      <c r="H790">
        <v>31</v>
      </c>
      <c r="I790" s="7">
        <f t="shared" si="76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2"/>
        <v>41202.208333333336</v>
      </c>
      <c r="O790" s="11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7"/>
        <v>film &amp; video</v>
      </c>
      <c r="T790" t="str">
        <f t="shared" si="74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5"/>
        <v>37.233333333333334</v>
      </c>
      <c r="G791" t="s">
        <v>14</v>
      </c>
      <c r="H791">
        <v>45</v>
      </c>
      <c r="I791" s="7">
        <f t="shared" si="76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2"/>
        <v>41786.208333333336</v>
      </c>
      <c r="O791" s="11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7"/>
        <v>theater</v>
      </c>
      <c r="T791" t="str">
        <f t="shared" si="74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5"/>
        <v>30.540075309306079</v>
      </c>
      <c r="G792" t="s">
        <v>74</v>
      </c>
      <c r="H792">
        <v>1113</v>
      </c>
      <c r="I792" s="7">
        <f t="shared" si="76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2"/>
        <v>40223.25</v>
      </c>
      <c r="O792" s="11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7"/>
        <v>theater</v>
      </c>
      <c r="T792" t="str">
        <f t="shared" si="74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5"/>
        <v>25.714285714285712</v>
      </c>
      <c r="G793" t="s">
        <v>14</v>
      </c>
      <c r="H793">
        <v>6</v>
      </c>
      <c r="I793" s="7">
        <f t="shared" si="76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2"/>
        <v>42715.25</v>
      </c>
      <c r="O793" s="11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7"/>
        <v>food</v>
      </c>
      <c r="T793" t="str">
        <f t="shared" si="74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5"/>
        <v>34</v>
      </c>
      <c r="G794" t="s">
        <v>14</v>
      </c>
      <c r="H794">
        <v>7</v>
      </c>
      <c r="I794" s="7">
        <f t="shared" si="76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2"/>
        <v>41451.208333333336</v>
      </c>
      <c r="O794" s="11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7"/>
        <v>theater</v>
      </c>
      <c r="T794" t="str">
        <f t="shared" si="74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5"/>
        <v>1185.909090909091</v>
      </c>
      <c r="G795" t="s">
        <v>20</v>
      </c>
      <c r="H795">
        <v>181</v>
      </c>
      <c r="I795" s="7">
        <f t="shared" si="76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2"/>
        <v>41450.208333333336</v>
      </c>
      <c r="O795" s="11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7"/>
        <v>publishing</v>
      </c>
      <c r="T795" t="str">
        <f t="shared" si="74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5"/>
        <v>125.39393939393939</v>
      </c>
      <c r="G796" t="s">
        <v>20</v>
      </c>
      <c r="H796">
        <v>110</v>
      </c>
      <c r="I796" s="7">
        <f t="shared" si="76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2"/>
        <v>43091.25</v>
      </c>
      <c r="O796" s="11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7"/>
        <v>music</v>
      </c>
      <c r="T796" t="str">
        <f t="shared" si="74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5"/>
        <v>14.394366197183098</v>
      </c>
      <c r="G797" t="s">
        <v>14</v>
      </c>
      <c r="H797">
        <v>31</v>
      </c>
      <c r="I797" s="7">
        <f t="shared" si="76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2"/>
        <v>42675.208333333328</v>
      </c>
      <c r="O797" s="11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7"/>
        <v>film &amp; video</v>
      </c>
      <c r="T797" t="str">
        <f t="shared" si="74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5"/>
        <v>54.807692307692314</v>
      </c>
      <c r="G798" t="s">
        <v>14</v>
      </c>
      <c r="H798">
        <v>78</v>
      </c>
      <c r="I798" s="7">
        <f t="shared" si="76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2"/>
        <v>41859.208333333336</v>
      </c>
      <c r="O798" s="11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7"/>
        <v>games</v>
      </c>
      <c r="T798" t="str">
        <f t="shared" si="74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5"/>
        <v>109.63157894736841</v>
      </c>
      <c r="G799" t="s">
        <v>20</v>
      </c>
      <c r="H799">
        <v>185</v>
      </c>
      <c r="I799" s="7">
        <f t="shared" si="76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2"/>
        <v>43464.25</v>
      </c>
      <c r="O799" s="11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7"/>
        <v>technology</v>
      </c>
      <c r="T799" t="str">
        <f t="shared" si="74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5"/>
        <v>188.47058823529412</v>
      </c>
      <c r="G800" t="s">
        <v>20</v>
      </c>
      <c r="H800">
        <v>121</v>
      </c>
      <c r="I800" s="7">
        <f t="shared" si="76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2"/>
        <v>41060.208333333336</v>
      </c>
      <c r="O800" s="11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7"/>
        <v>theater</v>
      </c>
      <c r="T800" t="str">
        <f t="shared" si="74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5"/>
        <v>87.008284023668637</v>
      </c>
      <c r="G801" t="s">
        <v>14</v>
      </c>
      <c r="H801">
        <v>1225</v>
      </c>
      <c r="I801" s="7">
        <f t="shared" si="76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2"/>
        <v>42399.25</v>
      </c>
      <c r="O801" s="11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7"/>
        <v>theater</v>
      </c>
      <c r="T801" t="str">
        <f t="shared" si="74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5"/>
        <v>1</v>
      </c>
      <c r="G802" t="s">
        <v>14</v>
      </c>
      <c r="H802">
        <v>1</v>
      </c>
      <c r="I802" s="7">
        <f t="shared" si="76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2"/>
        <v>42167.208333333328</v>
      </c>
      <c r="O802" s="11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7"/>
        <v>music</v>
      </c>
      <c r="T802" t="str">
        <f t="shared" si="74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5"/>
        <v>202.9130434782609</v>
      </c>
      <c r="G803" t="s">
        <v>20</v>
      </c>
      <c r="H803">
        <v>106</v>
      </c>
      <c r="I803" s="7">
        <f t="shared" si="76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2"/>
        <v>43830.25</v>
      </c>
      <c r="O803" s="11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7"/>
        <v>photography</v>
      </c>
      <c r="T803" t="str">
        <f t="shared" si="74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5"/>
        <v>197.03225806451613</v>
      </c>
      <c r="G804" t="s">
        <v>20</v>
      </c>
      <c r="H804">
        <v>142</v>
      </c>
      <c r="I804" s="7">
        <f t="shared" si="76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2"/>
        <v>43650.208333333328</v>
      </c>
      <c r="O804" s="11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7"/>
        <v>photography</v>
      </c>
      <c r="T804" t="str">
        <f t="shared" si="74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5"/>
        <v>107</v>
      </c>
      <c r="G805" t="s">
        <v>20</v>
      </c>
      <c r="H805">
        <v>233</v>
      </c>
      <c r="I805" s="7">
        <f t="shared" si="76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2"/>
        <v>43492.25</v>
      </c>
      <c r="O805" s="11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7"/>
        <v>theater</v>
      </c>
      <c r="T805" t="str">
        <f t="shared" si="74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5"/>
        <v>268.73076923076923</v>
      </c>
      <c r="G806" t="s">
        <v>20</v>
      </c>
      <c r="H806">
        <v>218</v>
      </c>
      <c r="I806" s="7">
        <f t="shared" si="76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2"/>
        <v>43102.25</v>
      </c>
      <c r="O806" s="11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7"/>
        <v>music</v>
      </c>
      <c r="T806" t="str">
        <f t="shared" si="74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5"/>
        <v>50.845360824742272</v>
      </c>
      <c r="G807" t="s">
        <v>14</v>
      </c>
      <c r="H807">
        <v>67</v>
      </c>
      <c r="I807" s="7">
        <f t="shared" si="76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2"/>
        <v>41958.25</v>
      </c>
      <c r="O807" s="11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7"/>
        <v>film &amp; video</v>
      </c>
      <c r="T807" t="str">
        <f t="shared" si="74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5"/>
        <v>1180.2857142857142</v>
      </c>
      <c r="G808" t="s">
        <v>20</v>
      </c>
      <c r="H808">
        <v>76</v>
      </c>
      <c r="I808" s="7">
        <f t="shared" si="76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2"/>
        <v>40973.25</v>
      </c>
      <c r="O808" s="11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7"/>
        <v>film &amp; video</v>
      </c>
      <c r="T808" t="str">
        <f t="shared" si="74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5"/>
        <v>264</v>
      </c>
      <c r="G809" t="s">
        <v>20</v>
      </c>
      <c r="H809">
        <v>43</v>
      </c>
      <c r="I809" s="7">
        <f t="shared" si="76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2"/>
        <v>43753.208333333328</v>
      </c>
      <c r="O809" s="11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7"/>
        <v>theater</v>
      </c>
      <c r="T809" t="str">
        <f t="shared" si="74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5"/>
        <v>30.44230769230769</v>
      </c>
      <c r="G810" t="s">
        <v>14</v>
      </c>
      <c r="H810">
        <v>19</v>
      </c>
      <c r="I810" s="7">
        <f t="shared" si="76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2"/>
        <v>42507.208333333328</v>
      </c>
      <c r="O810" s="11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7"/>
        <v>food</v>
      </c>
      <c r="T810" t="str">
        <f t="shared" si="74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5"/>
        <v>62.880681818181813</v>
      </c>
      <c r="G811" t="s">
        <v>14</v>
      </c>
      <c r="H811">
        <v>2108</v>
      </c>
      <c r="I811" s="7">
        <f t="shared" si="76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2"/>
        <v>41135.208333333336</v>
      </c>
      <c r="O811" s="11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7"/>
        <v>film &amp; video</v>
      </c>
      <c r="T811" t="str">
        <f t="shared" si="74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5"/>
        <v>193.125</v>
      </c>
      <c r="G812" t="s">
        <v>20</v>
      </c>
      <c r="H812">
        <v>221</v>
      </c>
      <c r="I812" s="7">
        <f t="shared" si="76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2"/>
        <v>43067.25</v>
      </c>
      <c r="O812" s="11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7"/>
        <v>theater</v>
      </c>
      <c r="T812" t="str">
        <f t="shared" si="74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5"/>
        <v>77.102702702702715</v>
      </c>
      <c r="G813" t="s">
        <v>14</v>
      </c>
      <c r="H813">
        <v>679</v>
      </c>
      <c r="I813" s="7">
        <f t="shared" si="76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2"/>
        <v>42378.25</v>
      </c>
      <c r="O813" s="11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7"/>
        <v>games</v>
      </c>
      <c r="T813" t="str">
        <f t="shared" si="74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5"/>
        <v>225.52763819095478</v>
      </c>
      <c r="G814" t="s">
        <v>20</v>
      </c>
      <c r="H814">
        <v>2805</v>
      </c>
      <c r="I814" s="7">
        <f t="shared" si="76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2"/>
        <v>43206.208333333328</v>
      </c>
      <c r="O814" s="11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7"/>
        <v>publishing</v>
      </c>
      <c r="T814" t="str">
        <f t="shared" si="74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5"/>
        <v>239.40625</v>
      </c>
      <c r="G815" t="s">
        <v>20</v>
      </c>
      <c r="H815">
        <v>68</v>
      </c>
      <c r="I815" s="7">
        <f t="shared" si="76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2"/>
        <v>41148.208333333336</v>
      </c>
      <c r="O815" s="11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7"/>
        <v>games</v>
      </c>
      <c r="T815" t="str">
        <f t="shared" si="74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5"/>
        <v>92.1875</v>
      </c>
      <c r="G816" t="s">
        <v>14</v>
      </c>
      <c r="H816">
        <v>36</v>
      </c>
      <c r="I816" s="7">
        <f t="shared" si="76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2"/>
        <v>42517.208333333328</v>
      </c>
      <c r="O816" s="11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7"/>
        <v>music</v>
      </c>
      <c r="T816" t="str">
        <f t="shared" si="74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5"/>
        <v>130.23333333333335</v>
      </c>
      <c r="G817" t="s">
        <v>20</v>
      </c>
      <c r="H817">
        <v>183</v>
      </c>
      <c r="I817" s="7">
        <f t="shared" si="76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2"/>
        <v>43068.25</v>
      </c>
      <c r="O817" s="11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7"/>
        <v>music</v>
      </c>
      <c r="T817" t="str">
        <f t="shared" si="74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5"/>
        <v>615.21739130434787</v>
      </c>
      <c r="G818" t="s">
        <v>20</v>
      </c>
      <c r="H818">
        <v>133</v>
      </c>
      <c r="I818" s="7">
        <f t="shared" si="76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2"/>
        <v>41680.25</v>
      </c>
      <c r="O818" s="11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7"/>
        <v>theater</v>
      </c>
      <c r="T818" t="str">
        <f t="shared" si="74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5"/>
        <v>368.79532163742692</v>
      </c>
      <c r="G819" t="s">
        <v>20</v>
      </c>
      <c r="H819">
        <v>2489</v>
      </c>
      <c r="I819" s="7">
        <f t="shared" si="76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2"/>
        <v>43589.208333333328</v>
      </c>
      <c r="O819" s="11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7"/>
        <v>publishing</v>
      </c>
      <c r="T819" t="str">
        <f t="shared" si="74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5"/>
        <v>1094.8571428571429</v>
      </c>
      <c r="G820" t="s">
        <v>20</v>
      </c>
      <c r="H820">
        <v>69</v>
      </c>
      <c r="I820" s="7">
        <f t="shared" si="76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2"/>
        <v>43486.25</v>
      </c>
      <c r="O820" s="11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7"/>
        <v>theater</v>
      </c>
      <c r="T820" t="str">
        <f t="shared" si="74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5"/>
        <v>50.662921348314605</v>
      </c>
      <c r="G821" t="s">
        <v>14</v>
      </c>
      <c r="H821">
        <v>47</v>
      </c>
      <c r="I821" s="7">
        <f t="shared" si="76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2"/>
        <v>41237.25</v>
      </c>
      <c r="O821" s="11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7"/>
        <v>games</v>
      </c>
      <c r="T821" t="str">
        <f t="shared" si="74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5"/>
        <v>800.6</v>
      </c>
      <c r="G822" t="s">
        <v>20</v>
      </c>
      <c r="H822">
        <v>279</v>
      </c>
      <c r="I822" s="7">
        <f t="shared" si="76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2"/>
        <v>43310.208333333328</v>
      </c>
      <c r="O822" s="11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7"/>
        <v>music</v>
      </c>
      <c r="T822" t="str">
        <f t="shared" si="74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5"/>
        <v>291.28571428571428</v>
      </c>
      <c r="G823" t="s">
        <v>20</v>
      </c>
      <c r="H823">
        <v>210</v>
      </c>
      <c r="I823" s="7">
        <f t="shared" si="76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2"/>
        <v>42794.25</v>
      </c>
      <c r="O823" s="11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7"/>
        <v>film &amp; video</v>
      </c>
      <c r="T823" t="str">
        <f t="shared" si="74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5"/>
        <v>349.9666666666667</v>
      </c>
      <c r="G824" t="s">
        <v>20</v>
      </c>
      <c r="H824">
        <v>2100</v>
      </c>
      <c r="I824" s="7">
        <f t="shared" si="76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2"/>
        <v>41698.25</v>
      </c>
      <c r="O824" s="11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7"/>
        <v>music</v>
      </c>
      <c r="T824" t="str">
        <f t="shared" si="74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5"/>
        <v>357.07317073170731</v>
      </c>
      <c r="G825" t="s">
        <v>20</v>
      </c>
      <c r="H825">
        <v>252</v>
      </c>
      <c r="I825" s="7">
        <f t="shared" si="76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2"/>
        <v>41892.208333333336</v>
      </c>
      <c r="O825" s="11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7"/>
        <v>music</v>
      </c>
      <c r="T825" t="str">
        <f t="shared" si="74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5"/>
        <v>126.48941176470588</v>
      </c>
      <c r="G826" t="s">
        <v>20</v>
      </c>
      <c r="H826">
        <v>1280</v>
      </c>
      <c r="I826" s="7">
        <f t="shared" si="76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2"/>
        <v>40348.208333333336</v>
      </c>
      <c r="O826" s="11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7"/>
        <v>publishing</v>
      </c>
      <c r="T826" t="str">
        <f t="shared" si="74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5"/>
        <v>387.5</v>
      </c>
      <c r="G827" t="s">
        <v>20</v>
      </c>
      <c r="H827">
        <v>157</v>
      </c>
      <c r="I827" s="7">
        <f t="shared" si="76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2"/>
        <v>42941.208333333328</v>
      </c>
      <c r="O827" s="11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7"/>
        <v>film &amp; video</v>
      </c>
      <c r="T827" t="str">
        <f t="shared" si="74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5"/>
        <v>457.03571428571428</v>
      </c>
      <c r="G828" t="s">
        <v>20</v>
      </c>
      <c r="H828">
        <v>194</v>
      </c>
      <c r="I828" s="7">
        <f t="shared" si="76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2"/>
        <v>40525.25</v>
      </c>
      <c r="O828" s="11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7"/>
        <v>theater</v>
      </c>
      <c r="T828" t="str">
        <f t="shared" si="74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5"/>
        <v>266.69565217391306</v>
      </c>
      <c r="G829" t="s">
        <v>20</v>
      </c>
      <c r="H829">
        <v>82</v>
      </c>
      <c r="I829" s="7">
        <f t="shared" si="76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2"/>
        <v>40666.208333333336</v>
      </c>
      <c r="O829" s="11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7"/>
        <v>film &amp; video</v>
      </c>
      <c r="T829" t="str">
        <f t="shared" si="74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5"/>
        <v>69</v>
      </c>
      <c r="G830" t="s">
        <v>14</v>
      </c>
      <c r="H830">
        <v>70</v>
      </c>
      <c r="I830" s="7">
        <f t="shared" si="76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2"/>
        <v>43340.208333333328</v>
      </c>
      <c r="O830" s="11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7"/>
        <v>theater</v>
      </c>
      <c r="T830" t="str">
        <f t="shared" si="74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5"/>
        <v>51.34375</v>
      </c>
      <c r="G831" t="s">
        <v>14</v>
      </c>
      <c r="H831">
        <v>154</v>
      </c>
      <c r="I831" s="7">
        <f t="shared" si="76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2"/>
        <v>42164.208333333328</v>
      </c>
      <c r="O831" s="11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7"/>
        <v>theater</v>
      </c>
      <c r="T831" t="str">
        <f t="shared" si="74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5"/>
        <v>1.1710526315789473</v>
      </c>
      <c r="G832" t="s">
        <v>14</v>
      </c>
      <c r="H832">
        <v>22</v>
      </c>
      <c r="I832" s="7">
        <f t="shared" si="76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2"/>
        <v>43103.25</v>
      </c>
      <c r="O832" s="11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7"/>
        <v>theater</v>
      </c>
      <c r="T832" t="str">
        <f t="shared" si="74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5"/>
        <v>108.97734294541709</v>
      </c>
      <c r="G833" t="s">
        <v>20</v>
      </c>
      <c r="H833">
        <v>4233</v>
      </c>
      <c r="I833" s="7">
        <f t="shared" si="76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2"/>
        <v>40994.208333333336</v>
      </c>
      <c r="O833" s="11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7"/>
        <v>photography</v>
      </c>
      <c r="T833" t="str">
        <f t="shared" si="74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5"/>
        <v>315.17592592592592</v>
      </c>
      <c r="G834" t="s">
        <v>20</v>
      </c>
      <c r="H834">
        <v>1297</v>
      </c>
      <c r="I834" s="7">
        <f t="shared" si="76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2"/>
        <v>42299.208333333328</v>
      </c>
      <c r="O834" s="11">
        <f t="shared" si="73"/>
        <v>42333.25</v>
      </c>
      <c r="P834" t="b">
        <v>1</v>
      </c>
      <c r="Q834" t="b">
        <v>0</v>
      </c>
      <c r="R834" t="s">
        <v>206</v>
      </c>
      <c r="S834" t="str">
        <f t="shared" si="77"/>
        <v>publishing</v>
      </c>
      <c r="T834" t="str">
        <f t="shared" si="74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75"/>
        <v>157.69117647058823</v>
      </c>
      <c r="G835" t="s">
        <v>20</v>
      </c>
      <c r="H835">
        <v>165</v>
      </c>
      <c r="I835" s="7">
        <f t="shared" si="76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78">(((L835/60)/60)/24)+DATE(1970,1,1)</f>
        <v>40588.25</v>
      </c>
      <c r="O835" s="11">
        <f t="shared" ref="O835:O898" si="79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77"/>
        <v>publishing</v>
      </c>
      <c r="T835" t="str">
        <f t="shared" ref="T835:T898" si="80">RIGHT(R835,LEN(R835)-SEARCH("/",R835))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ref="F836:F899" si="81">E836/D836*100</f>
        <v>153.8082191780822</v>
      </c>
      <c r="G836" t="s">
        <v>20</v>
      </c>
      <c r="H836">
        <v>119</v>
      </c>
      <c r="I836" s="7">
        <f t="shared" ref="I836:I899" si="82">IFERROR(E836/H836,0)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78"/>
        <v>41448.208333333336</v>
      </c>
      <c r="O836" s="11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ref="S836:S899" si="83">LEFT(R836,SEARCH("/",R836)-1)</f>
        <v>theater</v>
      </c>
      <c r="T836" t="str">
        <f t="shared" si="80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81"/>
        <v>89.738979118329468</v>
      </c>
      <c r="G837" t="s">
        <v>14</v>
      </c>
      <c r="H837">
        <v>1758</v>
      </c>
      <c r="I837" s="7">
        <f t="shared" si="8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78"/>
        <v>42063.25</v>
      </c>
      <c r="O837" s="11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3"/>
        <v>technology</v>
      </c>
      <c r="T837" t="str">
        <f t="shared" si="80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81"/>
        <v>75.135802469135797</v>
      </c>
      <c r="G838" t="s">
        <v>14</v>
      </c>
      <c r="H838">
        <v>94</v>
      </c>
      <c r="I838" s="7">
        <f t="shared" si="8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78"/>
        <v>40214.25</v>
      </c>
      <c r="O838" s="11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3"/>
        <v>music</v>
      </c>
      <c r="T838" t="str">
        <f t="shared" si="80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81"/>
        <v>852.88135593220341</v>
      </c>
      <c r="G839" t="s">
        <v>20</v>
      </c>
      <c r="H839">
        <v>1797</v>
      </c>
      <c r="I839" s="7">
        <f t="shared" si="8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78"/>
        <v>40629.208333333336</v>
      </c>
      <c r="O839" s="11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3"/>
        <v>music</v>
      </c>
      <c r="T839" t="str">
        <f t="shared" si="80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81"/>
        <v>138.90625</v>
      </c>
      <c r="G840" t="s">
        <v>20</v>
      </c>
      <c r="H840">
        <v>261</v>
      </c>
      <c r="I840" s="7">
        <f t="shared" si="8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78"/>
        <v>43370.208333333328</v>
      </c>
      <c r="O840" s="11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3"/>
        <v>theater</v>
      </c>
      <c r="T840" t="str">
        <f t="shared" si="80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81"/>
        <v>190.18181818181819</v>
      </c>
      <c r="G841" t="s">
        <v>20</v>
      </c>
      <c r="H841">
        <v>157</v>
      </c>
      <c r="I841" s="7">
        <f t="shared" si="8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78"/>
        <v>41715.208333333336</v>
      </c>
      <c r="O841" s="11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3"/>
        <v>film &amp; video</v>
      </c>
      <c r="T841" t="str">
        <f t="shared" si="80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81"/>
        <v>100.24333619948409</v>
      </c>
      <c r="G842" t="s">
        <v>20</v>
      </c>
      <c r="H842">
        <v>3533</v>
      </c>
      <c r="I842" s="7">
        <f t="shared" si="8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78"/>
        <v>41836.208333333336</v>
      </c>
      <c r="O842" s="11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3"/>
        <v>theater</v>
      </c>
      <c r="T842" t="str">
        <f t="shared" si="80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81"/>
        <v>142.75824175824175</v>
      </c>
      <c r="G843" t="s">
        <v>20</v>
      </c>
      <c r="H843">
        <v>155</v>
      </c>
      <c r="I843" s="7">
        <f t="shared" si="8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78"/>
        <v>42419.25</v>
      </c>
      <c r="O843" s="11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3"/>
        <v>technology</v>
      </c>
      <c r="T843" t="str">
        <f t="shared" si="80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81"/>
        <v>563.13333333333333</v>
      </c>
      <c r="G844" t="s">
        <v>20</v>
      </c>
      <c r="H844">
        <v>132</v>
      </c>
      <c r="I844" s="7">
        <f t="shared" si="8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78"/>
        <v>43266.208333333328</v>
      </c>
      <c r="O844" s="11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3"/>
        <v>technology</v>
      </c>
      <c r="T844" t="str">
        <f t="shared" si="80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81"/>
        <v>30.715909090909086</v>
      </c>
      <c r="G845" t="s">
        <v>14</v>
      </c>
      <c r="H845">
        <v>33</v>
      </c>
      <c r="I845" s="7">
        <f t="shared" si="8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78"/>
        <v>43338.208333333328</v>
      </c>
      <c r="O845" s="11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3"/>
        <v>photography</v>
      </c>
      <c r="T845" t="str">
        <f t="shared" si="80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81"/>
        <v>99.39772727272728</v>
      </c>
      <c r="G846" t="s">
        <v>74</v>
      </c>
      <c r="H846">
        <v>94</v>
      </c>
      <c r="I846" s="7">
        <f t="shared" si="8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78"/>
        <v>40930.25</v>
      </c>
      <c r="O846" s="11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3"/>
        <v>film &amp; video</v>
      </c>
      <c r="T846" t="str">
        <f t="shared" si="80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81"/>
        <v>197.54935622317598</v>
      </c>
      <c r="G847" t="s">
        <v>20</v>
      </c>
      <c r="H847">
        <v>1354</v>
      </c>
      <c r="I847" s="7">
        <f t="shared" si="8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78"/>
        <v>43235.208333333328</v>
      </c>
      <c r="O847" s="11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3"/>
        <v>technology</v>
      </c>
      <c r="T847" t="str">
        <f t="shared" si="80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81"/>
        <v>508.5</v>
      </c>
      <c r="G848" t="s">
        <v>20</v>
      </c>
      <c r="H848">
        <v>48</v>
      </c>
      <c r="I848" s="7">
        <f t="shared" si="8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78"/>
        <v>43302.208333333328</v>
      </c>
      <c r="O848" s="11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3"/>
        <v>technology</v>
      </c>
      <c r="T848" t="str">
        <f t="shared" si="80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81"/>
        <v>237.74468085106383</v>
      </c>
      <c r="G849" t="s">
        <v>20</v>
      </c>
      <c r="H849">
        <v>110</v>
      </c>
      <c r="I849" s="7">
        <f t="shared" si="8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78"/>
        <v>43107.25</v>
      </c>
      <c r="O849" s="11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3"/>
        <v>food</v>
      </c>
      <c r="T849" t="str">
        <f t="shared" si="80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81"/>
        <v>338.46875</v>
      </c>
      <c r="G850" t="s">
        <v>20</v>
      </c>
      <c r="H850">
        <v>172</v>
      </c>
      <c r="I850" s="7">
        <f t="shared" si="8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78"/>
        <v>40341.208333333336</v>
      </c>
      <c r="O850" s="11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3"/>
        <v>film &amp; video</v>
      </c>
      <c r="T850" t="str">
        <f t="shared" si="80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81"/>
        <v>133.08955223880596</v>
      </c>
      <c r="G851" t="s">
        <v>20</v>
      </c>
      <c r="H851">
        <v>307</v>
      </c>
      <c r="I851" s="7">
        <f t="shared" si="8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78"/>
        <v>40948.25</v>
      </c>
      <c r="O851" s="11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3"/>
        <v>music</v>
      </c>
      <c r="T851" t="str">
        <f t="shared" si="80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81"/>
        <v>1</v>
      </c>
      <c r="G852" t="s">
        <v>14</v>
      </c>
      <c r="H852">
        <v>1</v>
      </c>
      <c r="I852" s="7">
        <f t="shared" si="82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78"/>
        <v>40866.25</v>
      </c>
      <c r="O852" s="11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3"/>
        <v>music</v>
      </c>
      <c r="T852" t="str">
        <f t="shared" si="80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81"/>
        <v>207.79999999999998</v>
      </c>
      <c r="G853" t="s">
        <v>20</v>
      </c>
      <c r="H853">
        <v>160</v>
      </c>
      <c r="I853" s="7">
        <f t="shared" si="8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78"/>
        <v>41031.208333333336</v>
      </c>
      <c r="O853" s="11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3"/>
        <v>music</v>
      </c>
      <c r="T853" t="str">
        <f t="shared" si="80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81"/>
        <v>51.122448979591837</v>
      </c>
      <c r="G854" t="s">
        <v>14</v>
      </c>
      <c r="H854">
        <v>31</v>
      </c>
      <c r="I854" s="7">
        <f t="shared" si="8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78"/>
        <v>40740.208333333336</v>
      </c>
      <c r="O854" s="11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3"/>
        <v>games</v>
      </c>
      <c r="T854" t="str">
        <f t="shared" si="80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81"/>
        <v>652.05847953216369</v>
      </c>
      <c r="G855" t="s">
        <v>20</v>
      </c>
      <c r="H855">
        <v>1467</v>
      </c>
      <c r="I855" s="7">
        <f t="shared" si="8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78"/>
        <v>40714.208333333336</v>
      </c>
      <c r="O855" s="11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3"/>
        <v>music</v>
      </c>
      <c r="T855" t="str">
        <f t="shared" si="80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81"/>
        <v>113.63099415204678</v>
      </c>
      <c r="G856" t="s">
        <v>20</v>
      </c>
      <c r="H856">
        <v>2662</v>
      </c>
      <c r="I856" s="7">
        <f t="shared" si="8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78"/>
        <v>43787.25</v>
      </c>
      <c r="O856" s="11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3"/>
        <v>publishing</v>
      </c>
      <c r="T856" t="str">
        <f t="shared" si="80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81"/>
        <v>102.37606837606839</v>
      </c>
      <c r="G857" t="s">
        <v>20</v>
      </c>
      <c r="H857">
        <v>452</v>
      </c>
      <c r="I857" s="7">
        <f t="shared" si="82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78"/>
        <v>40712.208333333336</v>
      </c>
      <c r="O857" s="11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3"/>
        <v>theater</v>
      </c>
      <c r="T857" t="str">
        <f t="shared" si="80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81"/>
        <v>356.58333333333331</v>
      </c>
      <c r="G858" t="s">
        <v>20</v>
      </c>
      <c r="H858">
        <v>158</v>
      </c>
      <c r="I858" s="7">
        <f t="shared" si="8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78"/>
        <v>41023.208333333336</v>
      </c>
      <c r="O858" s="11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3"/>
        <v>food</v>
      </c>
      <c r="T858" t="str">
        <f t="shared" si="80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81"/>
        <v>139.86792452830187</v>
      </c>
      <c r="G859" t="s">
        <v>20</v>
      </c>
      <c r="H859">
        <v>225</v>
      </c>
      <c r="I859" s="7">
        <f t="shared" si="8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78"/>
        <v>40944.25</v>
      </c>
      <c r="O859" s="11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3"/>
        <v>film &amp; video</v>
      </c>
      <c r="T859" t="str">
        <f t="shared" si="80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81"/>
        <v>69.45</v>
      </c>
      <c r="G860" t="s">
        <v>14</v>
      </c>
      <c r="H860">
        <v>35</v>
      </c>
      <c r="I860" s="7">
        <f t="shared" si="8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78"/>
        <v>43211.208333333328</v>
      </c>
      <c r="O860" s="11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3"/>
        <v>food</v>
      </c>
      <c r="T860" t="str">
        <f t="shared" si="80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81"/>
        <v>35.534246575342465</v>
      </c>
      <c r="G861" t="s">
        <v>14</v>
      </c>
      <c r="H861">
        <v>63</v>
      </c>
      <c r="I861" s="7">
        <f t="shared" si="8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78"/>
        <v>41334.25</v>
      </c>
      <c r="O861" s="11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3"/>
        <v>theater</v>
      </c>
      <c r="T861" t="str">
        <f t="shared" si="80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81"/>
        <v>251.65</v>
      </c>
      <c r="G862" t="s">
        <v>20</v>
      </c>
      <c r="H862">
        <v>65</v>
      </c>
      <c r="I862" s="7">
        <f t="shared" si="8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78"/>
        <v>43515.25</v>
      </c>
      <c r="O862" s="11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3"/>
        <v>technology</v>
      </c>
      <c r="T862" t="str">
        <f t="shared" si="80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81"/>
        <v>105.87500000000001</v>
      </c>
      <c r="G863" t="s">
        <v>20</v>
      </c>
      <c r="H863">
        <v>163</v>
      </c>
      <c r="I863" s="7">
        <f t="shared" si="8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78"/>
        <v>40258.208333333336</v>
      </c>
      <c r="O863" s="11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3"/>
        <v>theater</v>
      </c>
      <c r="T863" t="str">
        <f t="shared" si="80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81"/>
        <v>187.42857142857144</v>
      </c>
      <c r="G864" t="s">
        <v>20</v>
      </c>
      <c r="H864">
        <v>85</v>
      </c>
      <c r="I864" s="7">
        <f t="shared" si="8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78"/>
        <v>40756.208333333336</v>
      </c>
      <c r="O864" s="11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3"/>
        <v>theater</v>
      </c>
      <c r="T864" t="str">
        <f t="shared" si="80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81"/>
        <v>386.78571428571428</v>
      </c>
      <c r="G865" t="s">
        <v>20</v>
      </c>
      <c r="H865">
        <v>217</v>
      </c>
      <c r="I865" s="7">
        <f t="shared" si="8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78"/>
        <v>42172.208333333328</v>
      </c>
      <c r="O865" s="11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3"/>
        <v>film &amp; video</v>
      </c>
      <c r="T865" t="str">
        <f t="shared" si="80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81"/>
        <v>347.07142857142856</v>
      </c>
      <c r="G866" t="s">
        <v>20</v>
      </c>
      <c r="H866">
        <v>150</v>
      </c>
      <c r="I866" s="7">
        <f t="shared" si="82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78"/>
        <v>42601.208333333328</v>
      </c>
      <c r="O866" s="11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3"/>
        <v>film &amp; video</v>
      </c>
      <c r="T866" t="str">
        <f t="shared" si="80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81"/>
        <v>185.82098765432099</v>
      </c>
      <c r="G867" t="s">
        <v>20</v>
      </c>
      <c r="H867">
        <v>3272</v>
      </c>
      <c r="I867" s="7">
        <f t="shared" si="8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78"/>
        <v>41897.208333333336</v>
      </c>
      <c r="O867" s="11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3"/>
        <v>theater</v>
      </c>
      <c r="T867" t="str">
        <f t="shared" si="80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81"/>
        <v>43.241247264770237</v>
      </c>
      <c r="G868" t="s">
        <v>74</v>
      </c>
      <c r="H868">
        <v>898</v>
      </c>
      <c r="I868" s="7">
        <f t="shared" si="8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78"/>
        <v>40671.208333333336</v>
      </c>
      <c r="O868" s="11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3"/>
        <v>photography</v>
      </c>
      <c r="T868" t="str">
        <f t="shared" si="80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81"/>
        <v>162.4375</v>
      </c>
      <c r="G869" t="s">
        <v>20</v>
      </c>
      <c r="H869">
        <v>300</v>
      </c>
      <c r="I869" s="7">
        <f t="shared" si="82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78"/>
        <v>43382.208333333328</v>
      </c>
      <c r="O869" s="11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3"/>
        <v>food</v>
      </c>
      <c r="T869" t="str">
        <f t="shared" si="80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81"/>
        <v>184.84285714285716</v>
      </c>
      <c r="G870" t="s">
        <v>20</v>
      </c>
      <c r="H870">
        <v>126</v>
      </c>
      <c r="I870" s="7">
        <f t="shared" si="8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78"/>
        <v>41559.208333333336</v>
      </c>
      <c r="O870" s="11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3"/>
        <v>theater</v>
      </c>
      <c r="T870" t="str">
        <f t="shared" si="80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81"/>
        <v>23.703520691785052</v>
      </c>
      <c r="G871" t="s">
        <v>14</v>
      </c>
      <c r="H871">
        <v>526</v>
      </c>
      <c r="I871" s="7">
        <f t="shared" si="8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78"/>
        <v>40350.208333333336</v>
      </c>
      <c r="O871" s="11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3"/>
        <v>film &amp; video</v>
      </c>
      <c r="T871" t="str">
        <f t="shared" si="80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81"/>
        <v>89.870129870129873</v>
      </c>
      <c r="G872" t="s">
        <v>14</v>
      </c>
      <c r="H872">
        <v>121</v>
      </c>
      <c r="I872" s="7">
        <f t="shared" si="8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78"/>
        <v>42240.208333333328</v>
      </c>
      <c r="O872" s="11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3"/>
        <v>theater</v>
      </c>
      <c r="T872" t="str">
        <f t="shared" si="80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81"/>
        <v>272.6041958041958</v>
      </c>
      <c r="G873" t="s">
        <v>20</v>
      </c>
      <c r="H873">
        <v>2320</v>
      </c>
      <c r="I873" s="7">
        <f t="shared" si="8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78"/>
        <v>43040.208333333328</v>
      </c>
      <c r="O873" s="11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3"/>
        <v>theater</v>
      </c>
      <c r="T873" t="str">
        <f t="shared" si="80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81"/>
        <v>170.04255319148936</v>
      </c>
      <c r="G874" t="s">
        <v>20</v>
      </c>
      <c r="H874">
        <v>81</v>
      </c>
      <c r="I874" s="7">
        <f t="shared" si="8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78"/>
        <v>43346.208333333328</v>
      </c>
      <c r="O874" s="11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3"/>
        <v>film &amp; video</v>
      </c>
      <c r="T874" t="str">
        <f t="shared" si="80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81"/>
        <v>188.28503562945369</v>
      </c>
      <c r="G875" t="s">
        <v>20</v>
      </c>
      <c r="H875">
        <v>1887</v>
      </c>
      <c r="I875" s="7">
        <f t="shared" si="8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78"/>
        <v>41647.25</v>
      </c>
      <c r="O875" s="11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3"/>
        <v>photography</v>
      </c>
      <c r="T875" t="str">
        <f t="shared" si="80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81"/>
        <v>346.93532338308455</v>
      </c>
      <c r="G876" t="s">
        <v>20</v>
      </c>
      <c r="H876">
        <v>4358</v>
      </c>
      <c r="I876" s="7">
        <f t="shared" si="8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78"/>
        <v>40291.208333333336</v>
      </c>
      <c r="O876" s="11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3"/>
        <v>photography</v>
      </c>
      <c r="T876" t="str">
        <f t="shared" si="80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81"/>
        <v>69.177215189873422</v>
      </c>
      <c r="G877" t="s">
        <v>14</v>
      </c>
      <c r="H877">
        <v>67</v>
      </c>
      <c r="I877" s="7">
        <f t="shared" si="8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78"/>
        <v>40556.25</v>
      </c>
      <c r="O877" s="11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3"/>
        <v>music</v>
      </c>
      <c r="T877" t="str">
        <f t="shared" si="80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81"/>
        <v>25.433734939759034</v>
      </c>
      <c r="G878" t="s">
        <v>14</v>
      </c>
      <c r="H878">
        <v>57</v>
      </c>
      <c r="I878" s="7">
        <f t="shared" si="8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78"/>
        <v>43624.208333333328</v>
      </c>
      <c r="O878" s="11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3"/>
        <v>photography</v>
      </c>
      <c r="T878" t="str">
        <f t="shared" si="80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81"/>
        <v>77.400977995110026</v>
      </c>
      <c r="G879" t="s">
        <v>14</v>
      </c>
      <c r="H879">
        <v>1229</v>
      </c>
      <c r="I879" s="7">
        <f t="shared" si="8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78"/>
        <v>42577.208333333328</v>
      </c>
      <c r="O879" s="11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3"/>
        <v>food</v>
      </c>
      <c r="T879" t="str">
        <f t="shared" si="80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81"/>
        <v>37.481481481481481</v>
      </c>
      <c r="G880" t="s">
        <v>14</v>
      </c>
      <c r="H880">
        <v>12</v>
      </c>
      <c r="I880" s="7">
        <f t="shared" si="8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78"/>
        <v>43845.25</v>
      </c>
      <c r="O880" s="11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3"/>
        <v>music</v>
      </c>
      <c r="T880" t="str">
        <f t="shared" si="80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81"/>
        <v>543.79999999999995</v>
      </c>
      <c r="G881" t="s">
        <v>20</v>
      </c>
      <c r="H881">
        <v>53</v>
      </c>
      <c r="I881" s="7">
        <f t="shared" si="8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78"/>
        <v>42788.25</v>
      </c>
      <c r="O881" s="11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3"/>
        <v>publishing</v>
      </c>
      <c r="T881" t="str">
        <f t="shared" si="80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81"/>
        <v>228.52189349112427</v>
      </c>
      <c r="G882" t="s">
        <v>20</v>
      </c>
      <c r="H882">
        <v>2414</v>
      </c>
      <c r="I882" s="7">
        <f t="shared" si="8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78"/>
        <v>43667.208333333328</v>
      </c>
      <c r="O882" s="11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3"/>
        <v>music</v>
      </c>
      <c r="T882" t="str">
        <f t="shared" si="80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81"/>
        <v>38.948339483394832</v>
      </c>
      <c r="G883" t="s">
        <v>14</v>
      </c>
      <c r="H883">
        <v>452</v>
      </c>
      <c r="I883" s="7">
        <f t="shared" si="8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78"/>
        <v>42194.208333333328</v>
      </c>
      <c r="O883" s="11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3"/>
        <v>theater</v>
      </c>
      <c r="T883" t="str">
        <f t="shared" si="80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81"/>
        <v>370</v>
      </c>
      <c r="G884" t="s">
        <v>20</v>
      </c>
      <c r="H884">
        <v>80</v>
      </c>
      <c r="I884" s="7">
        <f t="shared" si="82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78"/>
        <v>42025.25</v>
      </c>
      <c r="O884" s="11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3"/>
        <v>theater</v>
      </c>
      <c r="T884" t="str">
        <f t="shared" si="80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81"/>
        <v>237.91176470588232</v>
      </c>
      <c r="G885" t="s">
        <v>20</v>
      </c>
      <c r="H885">
        <v>193</v>
      </c>
      <c r="I885" s="7">
        <f t="shared" si="8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78"/>
        <v>40323.208333333336</v>
      </c>
      <c r="O885" s="11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3"/>
        <v>film &amp; video</v>
      </c>
      <c r="T885" t="str">
        <f t="shared" si="80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81"/>
        <v>64.036299765807954</v>
      </c>
      <c r="G886" t="s">
        <v>14</v>
      </c>
      <c r="H886">
        <v>1886</v>
      </c>
      <c r="I886" s="7">
        <f t="shared" si="8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78"/>
        <v>41763.208333333336</v>
      </c>
      <c r="O886" s="11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3"/>
        <v>theater</v>
      </c>
      <c r="T886" t="str">
        <f t="shared" si="80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81"/>
        <v>118.27777777777777</v>
      </c>
      <c r="G887" t="s">
        <v>20</v>
      </c>
      <c r="H887">
        <v>52</v>
      </c>
      <c r="I887" s="7">
        <f t="shared" si="8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78"/>
        <v>40335.208333333336</v>
      </c>
      <c r="O887" s="11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3"/>
        <v>theater</v>
      </c>
      <c r="T887" t="str">
        <f t="shared" si="80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81"/>
        <v>84.824037184594957</v>
      </c>
      <c r="G888" t="s">
        <v>14</v>
      </c>
      <c r="H888">
        <v>1825</v>
      </c>
      <c r="I888" s="7">
        <f t="shared" si="8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78"/>
        <v>40416.208333333336</v>
      </c>
      <c r="O888" s="11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3"/>
        <v>music</v>
      </c>
      <c r="T888" t="str">
        <f t="shared" si="80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81"/>
        <v>29.346153846153843</v>
      </c>
      <c r="G889" t="s">
        <v>14</v>
      </c>
      <c r="H889">
        <v>31</v>
      </c>
      <c r="I889" s="7">
        <f t="shared" si="8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78"/>
        <v>42202.208333333328</v>
      </c>
      <c r="O889" s="11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3"/>
        <v>theater</v>
      </c>
      <c r="T889" t="str">
        <f t="shared" si="80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81"/>
        <v>209.89655172413794</v>
      </c>
      <c r="G890" t="s">
        <v>20</v>
      </c>
      <c r="H890">
        <v>290</v>
      </c>
      <c r="I890" s="7">
        <f t="shared" si="8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78"/>
        <v>42836.208333333328</v>
      </c>
      <c r="O890" s="11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3"/>
        <v>theater</v>
      </c>
      <c r="T890" t="str">
        <f t="shared" si="80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81"/>
        <v>169.78571428571431</v>
      </c>
      <c r="G891" t="s">
        <v>20</v>
      </c>
      <c r="H891">
        <v>122</v>
      </c>
      <c r="I891" s="7">
        <f t="shared" si="8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78"/>
        <v>41710.208333333336</v>
      </c>
      <c r="O891" s="11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3"/>
        <v>music</v>
      </c>
      <c r="T891" t="str">
        <f t="shared" si="80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81"/>
        <v>115.95907738095239</v>
      </c>
      <c r="G892" t="s">
        <v>20</v>
      </c>
      <c r="H892">
        <v>1470</v>
      </c>
      <c r="I892" s="7">
        <f t="shared" si="8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78"/>
        <v>43640.208333333328</v>
      </c>
      <c r="O892" s="11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3"/>
        <v>music</v>
      </c>
      <c r="T892" t="str">
        <f t="shared" si="80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81"/>
        <v>258.59999999999997</v>
      </c>
      <c r="G893" t="s">
        <v>20</v>
      </c>
      <c r="H893">
        <v>165</v>
      </c>
      <c r="I893" s="7">
        <f t="shared" si="8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78"/>
        <v>40880.25</v>
      </c>
      <c r="O893" s="11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3"/>
        <v>film &amp; video</v>
      </c>
      <c r="T893" t="str">
        <f t="shared" si="80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81"/>
        <v>230.58333333333331</v>
      </c>
      <c r="G894" t="s">
        <v>20</v>
      </c>
      <c r="H894">
        <v>182</v>
      </c>
      <c r="I894" s="7">
        <f t="shared" si="8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78"/>
        <v>40319.208333333336</v>
      </c>
      <c r="O894" s="11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3"/>
        <v>publishing</v>
      </c>
      <c r="T894" t="str">
        <f t="shared" si="80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81"/>
        <v>128.21428571428572</v>
      </c>
      <c r="G895" t="s">
        <v>20</v>
      </c>
      <c r="H895">
        <v>199</v>
      </c>
      <c r="I895" s="7">
        <f t="shared" si="8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78"/>
        <v>42170.208333333328</v>
      </c>
      <c r="O895" s="11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3"/>
        <v>film &amp; video</v>
      </c>
      <c r="T895" t="str">
        <f t="shared" si="80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81"/>
        <v>188.70588235294116</v>
      </c>
      <c r="G896" t="s">
        <v>20</v>
      </c>
      <c r="H896">
        <v>56</v>
      </c>
      <c r="I896" s="7">
        <f t="shared" si="8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78"/>
        <v>41466.208333333336</v>
      </c>
      <c r="O896" s="11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3"/>
        <v>film &amp; video</v>
      </c>
      <c r="T896" t="str">
        <f t="shared" si="80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81"/>
        <v>6.9511889862327907</v>
      </c>
      <c r="G897" t="s">
        <v>14</v>
      </c>
      <c r="H897">
        <v>107</v>
      </c>
      <c r="I897" s="7">
        <f t="shared" si="8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78"/>
        <v>43134.25</v>
      </c>
      <c r="O897" s="11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3"/>
        <v>theater</v>
      </c>
      <c r="T897" t="str">
        <f t="shared" si="80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81"/>
        <v>774.43434343434342</v>
      </c>
      <c r="G898" t="s">
        <v>20</v>
      </c>
      <c r="H898">
        <v>1460</v>
      </c>
      <c r="I898" s="7">
        <f t="shared" si="8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78"/>
        <v>40738.208333333336</v>
      </c>
      <c r="O898" s="11">
        <f t="shared" si="79"/>
        <v>40741.208333333336</v>
      </c>
      <c r="P898" t="b">
        <v>0</v>
      </c>
      <c r="Q898" t="b">
        <v>1</v>
      </c>
      <c r="R898" t="s">
        <v>17</v>
      </c>
      <c r="S898" t="str">
        <f t="shared" si="83"/>
        <v>food</v>
      </c>
      <c r="T898" t="str">
        <f t="shared" si="80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81"/>
        <v>27.693181818181817</v>
      </c>
      <c r="G899" t="s">
        <v>14</v>
      </c>
      <c r="H899">
        <v>27</v>
      </c>
      <c r="I899" s="7">
        <f t="shared" si="82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4">(((L899/60)/60)/24)+DATE(1970,1,1)</f>
        <v>43583.208333333328</v>
      </c>
      <c r="O899" s="11">
        <f t="shared" ref="O899:O962" si="85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83"/>
        <v>theater</v>
      </c>
      <c r="T899" t="str">
        <f t="shared" ref="T899:T962" si="86">RIGHT(R899,LEN(R899)-SEARCH("/",R899))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ref="F900:F963" si="87">E900/D900*100</f>
        <v>52.479620323841424</v>
      </c>
      <c r="G900" t="s">
        <v>14</v>
      </c>
      <c r="H900">
        <v>1221</v>
      </c>
      <c r="I900" s="7">
        <f t="shared" ref="I900:I963" si="88">IFERROR(E900/H900,0)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4"/>
        <v>43815.25</v>
      </c>
      <c r="O900" s="11">
        <f t="shared" si="85"/>
        <v>43821.25</v>
      </c>
      <c r="P900" t="b">
        <v>0</v>
      </c>
      <c r="Q900" t="b">
        <v>0</v>
      </c>
      <c r="R900" t="s">
        <v>42</v>
      </c>
      <c r="S900" t="str">
        <f t="shared" ref="S900:S963" si="89">LEFT(R900,SEARCH("/",R900)-1)</f>
        <v>film &amp; video</v>
      </c>
      <c r="T900" t="str">
        <f t="shared" si="86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7"/>
        <v>407.09677419354841</v>
      </c>
      <c r="G901" t="s">
        <v>20</v>
      </c>
      <c r="H901">
        <v>123</v>
      </c>
      <c r="I901" s="7">
        <f t="shared" si="88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4"/>
        <v>41554.208333333336</v>
      </c>
      <c r="O901" s="11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9"/>
        <v>music</v>
      </c>
      <c r="T901" t="str">
        <f t="shared" si="86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7"/>
        <v>2</v>
      </c>
      <c r="G902" t="s">
        <v>14</v>
      </c>
      <c r="H902">
        <v>1</v>
      </c>
      <c r="I902" s="7">
        <f t="shared" si="88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4"/>
        <v>41901.208333333336</v>
      </c>
      <c r="O902" s="11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9"/>
        <v>technology</v>
      </c>
      <c r="T902" t="str">
        <f t="shared" si="86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7"/>
        <v>156.17857142857144</v>
      </c>
      <c r="G903" t="s">
        <v>20</v>
      </c>
      <c r="H903">
        <v>159</v>
      </c>
      <c r="I903" s="7">
        <f t="shared" si="88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4"/>
        <v>43298.208333333328</v>
      </c>
      <c r="O903" s="11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9"/>
        <v>music</v>
      </c>
      <c r="T903" t="str">
        <f t="shared" si="86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7"/>
        <v>252.42857142857144</v>
      </c>
      <c r="G904" t="s">
        <v>20</v>
      </c>
      <c r="H904">
        <v>110</v>
      </c>
      <c r="I904" s="7">
        <f t="shared" si="88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4"/>
        <v>42399.25</v>
      </c>
      <c r="O904" s="11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9"/>
        <v>technology</v>
      </c>
      <c r="T904" t="str">
        <f t="shared" si="86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7"/>
        <v>1.729268292682927</v>
      </c>
      <c r="G905" t="s">
        <v>47</v>
      </c>
      <c r="H905">
        <v>14</v>
      </c>
      <c r="I905" s="7">
        <f t="shared" si="88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4"/>
        <v>41034.208333333336</v>
      </c>
      <c r="O905" s="11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9"/>
        <v>publishing</v>
      </c>
      <c r="T905" t="str">
        <f t="shared" si="86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7"/>
        <v>12.230769230769232</v>
      </c>
      <c r="G906" t="s">
        <v>14</v>
      </c>
      <c r="H906">
        <v>16</v>
      </c>
      <c r="I906" s="7">
        <f t="shared" si="88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4"/>
        <v>41186.208333333336</v>
      </c>
      <c r="O906" s="11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9"/>
        <v>publishing</v>
      </c>
      <c r="T906" t="str">
        <f t="shared" si="86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7"/>
        <v>163.98734177215189</v>
      </c>
      <c r="G907" t="s">
        <v>20</v>
      </c>
      <c r="H907">
        <v>236</v>
      </c>
      <c r="I907" s="7">
        <f t="shared" si="88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4"/>
        <v>41536.208333333336</v>
      </c>
      <c r="O907" s="11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9"/>
        <v>theater</v>
      </c>
      <c r="T907" t="str">
        <f t="shared" si="86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7"/>
        <v>162.98181818181817</v>
      </c>
      <c r="G908" t="s">
        <v>20</v>
      </c>
      <c r="H908">
        <v>191</v>
      </c>
      <c r="I908" s="7">
        <f t="shared" si="88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4"/>
        <v>42868.208333333328</v>
      </c>
      <c r="O908" s="11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9"/>
        <v>film &amp; video</v>
      </c>
      <c r="T908" t="str">
        <f t="shared" si="86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7"/>
        <v>20.252747252747252</v>
      </c>
      <c r="G909" t="s">
        <v>14</v>
      </c>
      <c r="H909">
        <v>41</v>
      </c>
      <c r="I909" s="7">
        <f t="shared" si="88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4"/>
        <v>40660.208333333336</v>
      </c>
      <c r="O909" s="11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9"/>
        <v>theater</v>
      </c>
      <c r="T909" t="str">
        <f t="shared" si="86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7"/>
        <v>319.24083769633506</v>
      </c>
      <c r="G910" t="s">
        <v>20</v>
      </c>
      <c r="H910">
        <v>3934</v>
      </c>
      <c r="I910" s="7">
        <f t="shared" si="88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4"/>
        <v>41031.208333333336</v>
      </c>
      <c r="O910" s="11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9"/>
        <v>games</v>
      </c>
      <c r="T910" t="str">
        <f t="shared" si="86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7"/>
        <v>478.94444444444446</v>
      </c>
      <c r="G911" t="s">
        <v>20</v>
      </c>
      <c r="H911">
        <v>80</v>
      </c>
      <c r="I911" s="7">
        <f t="shared" si="88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4"/>
        <v>43255.208333333328</v>
      </c>
      <c r="O911" s="11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9"/>
        <v>theater</v>
      </c>
      <c r="T911" t="str">
        <f t="shared" si="86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7"/>
        <v>19.556634304207122</v>
      </c>
      <c r="G912" t="s">
        <v>74</v>
      </c>
      <c r="H912">
        <v>296</v>
      </c>
      <c r="I912" s="7">
        <f t="shared" si="88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4"/>
        <v>42026.25</v>
      </c>
      <c r="O912" s="11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9"/>
        <v>theater</v>
      </c>
      <c r="T912" t="str">
        <f t="shared" si="86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7"/>
        <v>198.94827586206895</v>
      </c>
      <c r="G913" t="s">
        <v>20</v>
      </c>
      <c r="H913">
        <v>462</v>
      </c>
      <c r="I913" s="7">
        <f t="shared" si="88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4"/>
        <v>43717.208333333328</v>
      </c>
      <c r="O913" s="11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9"/>
        <v>technology</v>
      </c>
      <c r="T913" t="str">
        <f t="shared" si="86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7"/>
        <v>795</v>
      </c>
      <c r="G914" t="s">
        <v>20</v>
      </c>
      <c r="H914">
        <v>179</v>
      </c>
      <c r="I914" s="7">
        <f t="shared" si="88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4"/>
        <v>41157.208333333336</v>
      </c>
      <c r="O914" s="11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9"/>
        <v>film &amp; video</v>
      </c>
      <c r="T914" t="str">
        <f t="shared" si="86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7"/>
        <v>50.621082621082621</v>
      </c>
      <c r="G915" t="s">
        <v>14</v>
      </c>
      <c r="H915">
        <v>523</v>
      </c>
      <c r="I915" s="7">
        <f t="shared" si="88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4"/>
        <v>43597.208333333328</v>
      </c>
      <c r="O915" s="11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9"/>
        <v>film &amp; video</v>
      </c>
      <c r="T915" t="str">
        <f t="shared" si="86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7"/>
        <v>57.4375</v>
      </c>
      <c r="G916" t="s">
        <v>14</v>
      </c>
      <c r="H916">
        <v>141</v>
      </c>
      <c r="I916" s="7">
        <f t="shared" si="88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4"/>
        <v>41490.208333333336</v>
      </c>
      <c r="O916" s="11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9"/>
        <v>theater</v>
      </c>
      <c r="T916" t="str">
        <f t="shared" si="86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7"/>
        <v>155.62827640984909</v>
      </c>
      <c r="G917" t="s">
        <v>20</v>
      </c>
      <c r="H917">
        <v>1866</v>
      </c>
      <c r="I917" s="7">
        <f t="shared" si="88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4"/>
        <v>42976.208333333328</v>
      </c>
      <c r="O917" s="11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9"/>
        <v>film &amp; video</v>
      </c>
      <c r="T917" t="str">
        <f t="shared" si="86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7"/>
        <v>36.297297297297298</v>
      </c>
      <c r="G918" t="s">
        <v>14</v>
      </c>
      <c r="H918">
        <v>52</v>
      </c>
      <c r="I918" s="7">
        <f t="shared" si="88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4"/>
        <v>41991.25</v>
      </c>
      <c r="O918" s="11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9"/>
        <v>photography</v>
      </c>
      <c r="T918" t="str">
        <f t="shared" si="86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7"/>
        <v>58.25</v>
      </c>
      <c r="G919" t="s">
        <v>47</v>
      </c>
      <c r="H919">
        <v>27</v>
      </c>
      <c r="I919" s="7">
        <f t="shared" si="88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4"/>
        <v>40722.208333333336</v>
      </c>
      <c r="O919" s="11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9"/>
        <v>film &amp; video</v>
      </c>
      <c r="T919" t="str">
        <f t="shared" si="86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7"/>
        <v>237.39473684210526</v>
      </c>
      <c r="G920" t="s">
        <v>20</v>
      </c>
      <c r="H920">
        <v>156</v>
      </c>
      <c r="I920" s="7">
        <f t="shared" si="88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4"/>
        <v>41117.208333333336</v>
      </c>
      <c r="O920" s="11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9"/>
        <v>publishing</v>
      </c>
      <c r="T920" t="str">
        <f t="shared" si="86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7"/>
        <v>58.75</v>
      </c>
      <c r="G921" t="s">
        <v>14</v>
      </c>
      <c r="H921">
        <v>225</v>
      </c>
      <c r="I921" s="7">
        <f t="shared" si="88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4"/>
        <v>43022.208333333328</v>
      </c>
      <c r="O921" s="11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9"/>
        <v>theater</v>
      </c>
      <c r="T921" t="str">
        <f t="shared" si="86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7"/>
        <v>182.56603773584905</v>
      </c>
      <c r="G922" t="s">
        <v>20</v>
      </c>
      <c r="H922">
        <v>255</v>
      </c>
      <c r="I922" s="7">
        <f t="shared" si="88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4"/>
        <v>43503.25</v>
      </c>
      <c r="O922" s="11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9"/>
        <v>film &amp; video</v>
      </c>
      <c r="T922" t="str">
        <f t="shared" si="86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7"/>
        <v>0.75436408977556113</v>
      </c>
      <c r="G923" t="s">
        <v>14</v>
      </c>
      <c r="H923">
        <v>38</v>
      </c>
      <c r="I923" s="7">
        <f t="shared" si="88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4"/>
        <v>40951.25</v>
      </c>
      <c r="O923" s="11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9"/>
        <v>technology</v>
      </c>
      <c r="T923" t="str">
        <f t="shared" si="86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7"/>
        <v>175.95330739299609</v>
      </c>
      <c r="G924" t="s">
        <v>20</v>
      </c>
      <c r="H924">
        <v>2261</v>
      </c>
      <c r="I924" s="7">
        <f t="shared" si="88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4"/>
        <v>43443.25</v>
      </c>
      <c r="O924" s="11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9"/>
        <v>music</v>
      </c>
      <c r="T924" t="str">
        <f t="shared" si="86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7"/>
        <v>237.88235294117646</v>
      </c>
      <c r="G925" t="s">
        <v>20</v>
      </c>
      <c r="H925">
        <v>40</v>
      </c>
      <c r="I925" s="7">
        <f t="shared" si="88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4"/>
        <v>40373.208333333336</v>
      </c>
      <c r="O925" s="11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86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7"/>
        <v>488.05076142131981</v>
      </c>
      <c r="G926" t="s">
        <v>20</v>
      </c>
      <c r="H926">
        <v>2289</v>
      </c>
      <c r="I926" s="7">
        <f t="shared" si="88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4"/>
        <v>43769.208333333328</v>
      </c>
      <c r="O926" s="11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86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7"/>
        <v>224.06666666666669</v>
      </c>
      <c r="G927" t="s">
        <v>20</v>
      </c>
      <c r="H927">
        <v>65</v>
      </c>
      <c r="I927" s="7">
        <f t="shared" si="88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4"/>
        <v>43000.208333333328</v>
      </c>
      <c r="O927" s="11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9"/>
        <v>theater</v>
      </c>
      <c r="T927" t="str">
        <f t="shared" si="86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7"/>
        <v>18.126436781609197</v>
      </c>
      <c r="G928" t="s">
        <v>14</v>
      </c>
      <c r="H928">
        <v>15</v>
      </c>
      <c r="I928" s="7">
        <f t="shared" si="88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4"/>
        <v>42502.208333333328</v>
      </c>
      <c r="O928" s="11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9"/>
        <v>food</v>
      </c>
      <c r="T928" t="str">
        <f t="shared" si="86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7"/>
        <v>45.847222222222221</v>
      </c>
      <c r="G929" t="s">
        <v>14</v>
      </c>
      <c r="H929">
        <v>37</v>
      </c>
      <c r="I929" s="7">
        <f t="shared" si="88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4"/>
        <v>41102.208333333336</v>
      </c>
      <c r="O929" s="11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86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7"/>
        <v>117.31541218637993</v>
      </c>
      <c r="G930" t="s">
        <v>20</v>
      </c>
      <c r="H930">
        <v>3777</v>
      </c>
      <c r="I930" s="7">
        <f t="shared" si="88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4"/>
        <v>41637.25</v>
      </c>
      <c r="O930" s="11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9"/>
        <v>technology</v>
      </c>
      <c r="T930" t="str">
        <f t="shared" si="86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7"/>
        <v>217.30909090909088</v>
      </c>
      <c r="G931" t="s">
        <v>20</v>
      </c>
      <c r="H931">
        <v>184</v>
      </c>
      <c r="I931" s="7">
        <f t="shared" si="88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4"/>
        <v>42858.208333333328</v>
      </c>
      <c r="O931" s="11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86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7"/>
        <v>112.28571428571428</v>
      </c>
      <c r="G932" t="s">
        <v>20</v>
      </c>
      <c r="H932">
        <v>85</v>
      </c>
      <c r="I932" s="7">
        <f t="shared" si="88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4"/>
        <v>42060.25</v>
      </c>
      <c r="O932" s="11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86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7"/>
        <v>72.51898734177216</v>
      </c>
      <c r="G933" t="s">
        <v>14</v>
      </c>
      <c r="H933">
        <v>112</v>
      </c>
      <c r="I933" s="7">
        <f t="shared" si="88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4"/>
        <v>41818.208333333336</v>
      </c>
      <c r="O933" s="11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9"/>
        <v>theater</v>
      </c>
      <c r="T933" t="str">
        <f t="shared" si="86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7"/>
        <v>212.30434782608697</v>
      </c>
      <c r="G934" t="s">
        <v>20</v>
      </c>
      <c r="H934">
        <v>144</v>
      </c>
      <c r="I934" s="7">
        <f t="shared" si="88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4"/>
        <v>41709.208333333336</v>
      </c>
      <c r="O934" s="11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9"/>
        <v>music</v>
      </c>
      <c r="T934" t="str">
        <f t="shared" si="86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7"/>
        <v>239.74657534246577</v>
      </c>
      <c r="G935" t="s">
        <v>20</v>
      </c>
      <c r="H935">
        <v>1902</v>
      </c>
      <c r="I935" s="7">
        <f t="shared" si="88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4"/>
        <v>41372.208333333336</v>
      </c>
      <c r="O935" s="11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9"/>
        <v>theater</v>
      </c>
      <c r="T935" t="str">
        <f t="shared" si="86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7"/>
        <v>181.93548387096774</v>
      </c>
      <c r="G936" t="s">
        <v>20</v>
      </c>
      <c r="H936">
        <v>105</v>
      </c>
      <c r="I936" s="7">
        <f t="shared" si="88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4"/>
        <v>42422.25</v>
      </c>
      <c r="O936" s="11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9"/>
        <v>theater</v>
      </c>
      <c r="T936" t="str">
        <f t="shared" si="86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7"/>
        <v>164.13114754098362</v>
      </c>
      <c r="G937" t="s">
        <v>20</v>
      </c>
      <c r="H937">
        <v>132</v>
      </c>
      <c r="I937" s="7">
        <f t="shared" si="88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4"/>
        <v>42209.208333333328</v>
      </c>
      <c r="O937" s="11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9"/>
        <v>theater</v>
      </c>
      <c r="T937" t="str">
        <f t="shared" si="86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7"/>
        <v>1.6375968992248062</v>
      </c>
      <c r="G938" t="s">
        <v>14</v>
      </c>
      <c r="H938">
        <v>21</v>
      </c>
      <c r="I938" s="7">
        <f t="shared" si="88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4"/>
        <v>43668.208333333328</v>
      </c>
      <c r="O938" s="11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9"/>
        <v>theater</v>
      </c>
      <c r="T938" t="str">
        <f t="shared" si="86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7"/>
        <v>49.64385964912281</v>
      </c>
      <c r="G939" t="s">
        <v>74</v>
      </c>
      <c r="H939">
        <v>976</v>
      </c>
      <c r="I939" s="7">
        <f t="shared" si="88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4"/>
        <v>42334.25</v>
      </c>
      <c r="O939" s="11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9"/>
        <v>film &amp; video</v>
      </c>
      <c r="T939" t="str">
        <f t="shared" si="86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7"/>
        <v>109.70652173913042</v>
      </c>
      <c r="G940" t="s">
        <v>20</v>
      </c>
      <c r="H940">
        <v>96</v>
      </c>
      <c r="I940" s="7">
        <f t="shared" si="88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4"/>
        <v>43263.208333333328</v>
      </c>
      <c r="O940" s="11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9"/>
        <v>publishing</v>
      </c>
      <c r="T940" t="str">
        <f t="shared" si="86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7"/>
        <v>49.217948717948715</v>
      </c>
      <c r="G941" t="s">
        <v>14</v>
      </c>
      <c r="H941">
        <v>67</v>
      </c>
      <c r="I941" s="7">
        <f t="shared" si="88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4"/>
        <v>40670.208333333336</v>
      </c>
      <c r="O941" s="11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9"/>
        <v>games</v>
      </c>
      <c r="T941" t="str">
        <f t="shared" si="86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7"/>
        <v>62.232323232323225</v>
      </c>
      <c r="G942" t="s">
        <v>47</v>
      </c>
      <c r="H942">
        <v>66</v>
      </c>
      <c r="I942" s="7">
        <f t="shared" si="88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4"/>
        <v>41244.25</v>
      </c>
      <c r="O942" s="11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9"/>
        <v>technology</v>
      </c>
      <c r="T942" t="str">
        <f t="shared" si="86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7"/>
        <v>13.05813953488372</v>
      </c>
      <c r="G943" t="s">
        <v>14</v>
      </c>
      <c r="H943">
        <v>78</v>
      </c>
      <c r="I943" s="7">
        <f t="shared" si="88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4"/>
        <v>40552.25</v>
      </c>
      <c r="O943" s="11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9"/>
        <v>theater</v>
      </c>
      <c r="T943" t="str">
        <f t="shared" si="86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7"/>
        <v>64.635416666666671</v>
      </c>
      <c r="G944" t="s">
        <v>14</v>
      </c>
      <c r="H944">
        <v>67</v>
      </c>
      <c r="I944" s="7">
        <f t="shared" si="88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4"/>
        <v>40568.25</v>
      </c>
      <c r="O944" s="11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9"/>
        <v>theater</v>
      </c>
      <c r="T944" t="str">
        <f t="shared" si="86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7"/>
        <v>159.58666666666667</v>
      </c>
      <c r="G945" t="s">
        <v>20</v>
      </c>
      <c r="H945">
        <v>114</v>
      </c>
      <c r="I945" s="7">
        <f t="shared" si="88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4"/>
        <v>41906.208333333336</v>
      </c>
      <c r="O945" s="11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9"/>
        <v>food</v>
      </c>
      <c r="T945" t="str">
        <f t="shared" si="86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7"/>
        <v>81.42</v>
      </c>
      <c r="G946" t="s">
        <v>14</v>
      </c>
      <c r="H946">
        <v>263</v>
      </c>
      <c r="I946" s="7">
        <f t="shared" si="88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4"/>
        <v>42776.25</v>
      </c>
      <c r="O946" s="11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9"/>
        <v>photography</v>
      </c>
      <c r="T946" t="str">
        <f t="shared" si="86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7"/>
        <v>32.444767441860463</v>
      </c>
      <c r="G947" t="s">
        <v>14</v>
      </c>
      <c r="H947">
        <v>1691</v>
      </c>
      <c r="I947" s="7">
        <f t="shared" si="88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4"/>
        <v>41004.208333333336</v>
      </c>
      <c r="O947" s="11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9"/>
        <v>photography</v>
      </c>
      <c r="T947" t="str">
        <f t="shared" si="86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7"/>
        <v>9.9141184124918666</v>
      </c>
      <c r="G948" t="s">
        <v>14</v>
      </c>
      <c r="H948">
        <v>181</v>
      </c>
      <c r="I948" s="7">
        <f t="shared" si="88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4"/>
        <v>40710.208333333336</v>
      </c>
      <c r="O948" s="11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9"/>
        <v>theater</v>
      </c>
      <c r="T948" t="str">
        <f t="shared" si="86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7"/>
        <v>26.694444444444443</v>
      </c>
      <c r="G949" t="s">
        <v>14</v>
      </c>
      <c r="H949">
        <v>13</v>
      </c>
      <c r="I949" s="7">
        <f t="shared" si="88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4"/>
        <v>41908.208333333336</v>
      </c>
      <c r="O949" s="11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9"/>
        <v>theater</v>
      </c>
      <c r="T949" t="str">
        <f t="shared" si="86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7"/>
        <v>62.957446808510639</v>
      </c>
      <c r="G950" t="s">
        <v>74</v>
      </c>
      <c r="H950">
        <v>160</v>
      </c>
      <c r="I950" s="7">
        <f t="shared" si="88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4"/>
        <v>41985.25</v>
      </c>
      <c r="O950" s="11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9"/>
        <v>film &amp; video</v>
      </c>
      <c r="T950" t="str">
        <f t="shared" si="86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7"/>
        <v>161.35593220338984</v>
      </c>
      <c r="G951" t="s">
        <v>20</v>
      </c>
      <c r="H951">
        <v>203</v>
      </c>
      <c r="I951" s="7">
        <f t="shared" si="88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4"/>
        <v>42112.208333333328</v>
      </c>
      <c r="O951" s="11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86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7"/>
        <v>5</v>
      </c>
      <c r="G952" t="s">
        <v>14</v>
      </c>
      <c r="H952">
        <v>1</v>
      </c>
      <c r="I952" s="7">
        <f t="shared" si="88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4"/>
        <v>43571.208333333328</v>
      </c>
      <c r="O952" s="11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9"/>
        <v>theater</v>
      </c>
      <c r="T952" t="str">
        <f t="shared" si="86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7"/>
        <v>1096.9379310344827</v>
      </c>
      <c r="G953" t="s">
        <v>20</v>
      </c>
      <c r="H953">
        <v>1559</v>
      </c>
      <c r="I953" s="7">
        <f t="shared" si="88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4"/>
        <v>42730.25</v>
      </c>
      <c r="O953" s="11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9"/>
        <v>music</v>
      </c>
      <c r="T953" t="str">
        <f t="shared" si="86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7"/>
        <v>70.094158075601371</v>
      </c>
      <c r="G954" t="s">
        <v>74</v>
      </c>
      <c r="H954">
        <v>2266</v>
      </c>
      <c r="I954" s="7">
        <f t="shared" si="88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4"/>
        <v>42591.208333333328</v>
      </c>
      <c r="O954" s="11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9"/>
        <v>film &amp; video</v>
      </c>
      <c r="T954" t="str">
        <f t="shared" si="86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7"/>
        <v>60</v>
      </c>
      <c r="G955" t="s">
        <v>14</v>
      </c>
      <c r="H955">
        <v>21</v>
      </c>
      <c r="I955" s="7">
        <f t="shared" si="88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4"/>
        <v>42358.25</v>
      </c>
      <c r="O955" s="11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9"/>
        <v>film &amp; video</v>
      </c>
      <c r="T955" t="str">
        <f t="shared" si="86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7"/>
        <v>367.0985915492958</v>
      </c>
      <c r="G956" t="s">
        <v>20</v>
      </c>
      <c r="H956">
        <v>1548</v>
      </c>
      <c r="I956" s="7">
        <f t="shared" si="88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4"/>
        <v>41174.208333333336</v>
      </c>
      <c r="O956" s="11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9"/>
        <v>technology</v>
      </c>
      <c r="T956" t="str">
        <f t="shared" si="86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7"/>
        <v>1109</v>
      </c>
      <c r="G957" t="s">
        <v>20</v>
      </c>
      <c r="H957">
        <v>80</v>
      </c>
      <c r="I957" s="7">
        <f t="shared" si="88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4"/>
        <v>41238.25</v>
      </c>
      <c r="O957" s="11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9"/>
        <v>theater</v>
      </c>
      <c r="T957" t="str">
        <f t="shared" si="86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7"/>
        <v>19.028784648187631</v>
      </c>
      <c r="G958" t="s">
        <v>14</v>
      </c>
      <c r="H958">
        <v>830</v>
      </c>
      <c r="I958" s="7">
        <f t="shared" si="88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4"/>
        <v>42360.25</v>
      </c>
      <c r="O958" s="11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9"/>
        <v>film &amp; video</v>
      </c>
      <c r="T958" t="str">
        <f t="shared" si="86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7"/>
        <v>126.87755102040816</v>
      </c>
      <c r="G959" t="s">
        <v>20</v>
      </c>
      <c r="H959">
        <v>131</v>
      </c>
      <c r="I959" s="7">
        <f t="shared" si="88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4"/>
        <v>40955.25</v>
      </c>
      <c r="O959" s="11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9"/>
        <v>theater</v>
      </c>
      <c r="T959" t="str">
        <f t="shared" si="86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7"/>
        <v>734.63636363636363</v>
      </c>
      <c r="G960" t="s">
        <v>20</v>
      </c>
      <c r="H960">
        <v>112</v>
      </c>
      <c r="I960" s="7">
        <f t="shared" si="88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4"/>
        <v>40350.208333333336</v>
      </c>
      <c r="O960" s="11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9"/>
        <v>film &amp; video</v>
      </c>
      <c r="T960" t="str">
        <f t="shared" si="86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7"/>
        <v>4.5731034482758623</v>
      </c>
      <c r="G961" t="s">
        <v>14</v>
      </c>
      <c r="H961">
        <v>130</v>
      </c>
      <c r="I961" s="7">
        <f t="shared" si="88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4"/>
        <v>40357.208333333336</v>
      </c>
      <c r="O961" s="11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9"/>
        <v>publishing</v>
      </c>
      <c r="T961" t="str">
        <f t="shared" si="86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7"/>
        <v>85.054545454545448</v>
      </c>
      <c r="G962" t="s">
        <v>14</v>
      </c>
      <c r="H962">
        <v>55</v>
      </c>
      <c r="I962" s="7">
        <f t="shared" si="88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4"/>
        <v>42408.25</v>
      </c>
      <c r="O962" s="11">
        <f t="shared" si="85"/>
        <v>42445.208333333328</v>
      </c>
      <c r="P962" t="b">
        <v>0</v>
      </c>
      <c r="Q962" t="b">
        <v>0</v>
      </c>
      <c r="R962" t="s">
        <v>28</v>
      </c>
      <c r="S962" t="str">
        <f t="shared" si="89"/>
        <v>technology</v>
      </c>
      <c r="T962" t="str">
        <f t="shared" si="86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87"/>
        <v>119.29824561403508</v>
      </c>
      <c r="G963" t="s">
        <v>20</v>
      </c>
      <c r="H963">
        <v>155</v>
      </c>
      <c r="I963" s="7">
        <f t="shared" si="88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0">(((L963/60)/60)/24)+DATE(1970,1,1)</f>
        <v>40591.25</v>
      </c>
      <c r="O963" s="11">
        <f t="shared" ref="O963:O1001" si="91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89"/>
        <v>publishing</v>
      </c>
      <c r="T963" t="str">
        <f t="shared" ref="T963:T1001" si="92">RIGHT(R963,LEN(R963)-SEARCH("/",R963))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ref="F964:F1001" si="93">E964/D964*100</f>
        <v>296.02777777777777</v>
      </c>
      <c r="G964" t="s">
        <v>20</v>
      </c>
      <c r="H964">
        <v>266</v>
      </c>
      <c r="I964" s="7">
        <f t="shared" ref="I964:I1001" si="94">IFERROR(E964/H964,0)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0"/>
        <v>41592.25</v>
      </c>
      <c r="O964" s="11">
        <f t="shared" si="91"/>
        <v>41613.25</v>
      </c>
      <c r="P964" t="b">
        <v>0</v>
      </c>
      <c r="Q964" t="b">
        <v>0</v>
      </c>
      <c r="R964" t="s">
        <v>17</v>
      </c>
      <c r="S964" t="str">
        <f t="shared" ref="S964:S1001" si="95">LEFT(R964,SEARCH("/",R964)-1)</f>
        <v>food</v>
      </c>
      <c r="T964" t="str">
        <f t="shared" si="92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3"/>
        <v>84.694915254237287</v>
      </c>
      <c r="G965" t="s">
        <v>14</v>
      </c>
      <c r="H965">
        <v>114</v>
      </c>
      <c r="I965" s="7">
        <f t="shared" si="94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0"/>
        <v>40607.25</v>
      </c>
      <c r="O965" s="11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5"/>
        <v>photography</v>
      </c>
      <c r="T965" t="str">
        <f t="shared" si="92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3"/>
        <v>355.7837837837838</v>
      </c>
      <c r="G966" t="s">
        <v>20</v>
      </c>
      <c r="H966">
        <v>155</v>
      </c>
      <c r="I966" s="7">
        <f t="shared" si="94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0"/>
        <v>42135.208333333328</v>
      </c>
      <c r="O966" s="11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2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3"/>
        <v>386.40909090909093</v>
      </c>
      <c r="G967" t="s">
        <v>20</v>
      </c>
      <c r="H967">
        <v>207</v>
      </c>
      <c r="I967" s="7">
        <f t="shared" si="94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0"/>
        <v>40203.25</v>
      </c>
      <c r="O967" s="11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5"/>
        <v>music</v>
      </c>
      <c r="T967" t="str">
        <f t="shared" si="92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3"/>
        <v>792.23529411764707</v>
      </c>
      <c r="G968" t="s">
        <v>20</v>
      </c>
      <c r="H968">
        <v>245</v>
      </c>
      <c r="I968" s="7">
        <f t="shared" si="94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0"/>
        <v>42901.208333333328</v>
      </c>
      <c r="O968" s="11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5"/>
        <v>theater</v>
      </c>
      <c r="T968" t="str">
        <f t="shared" si="92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3"/>
        <v>137.03393665158373</v>
      </c>
      <c r="G969" t="s">
        <v>20</v>
      </c>
      <c r="H969">
        <v>1573</v>
      </c>
      <c r="I969" s="7">
        <f t="shared" si="94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0"/>
        <v>41005.208333333336</v>
      </c>
      <c r="O969" s="11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5"/>
        <v>music</v>
      </c>
      <c r="T969" t="str">
        <f t="shared" si="92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3"/>
        <v>338.20833333333337</v>
      </c>
      <c r="G970" t="s">
        <v>20</v>
      </c>
      <c r="H970">
        <v>114</v>
      </c>
      <c r="I970" s="7">
        <f t="shared" si="94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0"/>
        <v>40544.25</v>
      </c>
      <c r="O970" s="11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5"/>
        <v>food</v>
      </c>
      <c r="T970" t="str">
        <f t="shared" si="92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3"/>
        <v>108.22784810126582</v>
      </c>
      <c r="G971" t="s">
        <v>20</v>
      </c>
      <c r="H971">
        <v>93</v>
      </c>
      <c r="I971" s="7">
        <f t="shared" si="94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0"/>
        <v>43821.25</v>
      </c>
      <c r="O971" s="11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2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3"/>
        <v>60.757639620653315</v>
      </c>
      <c r="G972" t="s">
        <v>14</v>
      </c>
      <c r="H972">
        <v>594</v>
      </c>
      <c r="I972" s="7">
        <f t="shared" si="94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0"/>
        <v>40672.208333333336</v>
      </c>
      <c r="O972" s="11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5"/>
        <v>theater</v>
      </c>
      <c r="T972" t="str">
        <f t="shared" si="92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3"/>
        <v>27.725490196078432</v>
      </c>
      <c r="G973" t="s">
        <v>14</v>
      </c>
      <c r="H973">
        <v>24</v>
      </c>
      <c r="I973" s="7">
        <f t="shared" si="94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0"/>
        <v>41555.208333333336</v>
      </c>
      <c r="O973" s="11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5"/>
        <v>film &amp; video</v>
      </c>
      <c r="T973" t="str">
        <f t="shared" si="92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3"/>
        <v>228.3934426229508</v>
      </c>
      <c r="G974" t="s">
        <v>20</v>
      </c>
      <c r="H974">
        <v>1681</v>
      </c>
      <c r="I974" s="7">
        <f t="shared" si="94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0"/>
        <v>41792.208333333336</v>
      </c>
      <c r="O974" s="11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5"/>
        <v>technology</v>
      </c>
      <c r="T974" t="str">
        <f t="shared" si="92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3"/>
        <v>21.615194054500414</v>
      </c>
      <c r="G975" t="s">
        <v>14</v>
      </c>
      <c r="H975">
        <v>252</v>
      </c>
      <c r="I975" s="7">
        <f t="shared" si="94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0"/>
        <v>40522.25</v>
      </c>
      <c r="O975" s="11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5"/>
        <v>theater</v>
      </c>
      <c r="T975" t="str">
        <f t="shared" si="92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3"/>
        <v>373.875</v>
      </c>
      <c r="G976" t="s">
        <v>20</v>
      </c>
      <c r="H976">
        <v>32</v>
      </c>
      <c r="I976" s="7">
        <f t="shared" si="94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0"/>
        <v>41412.208333333336</v>
      </c>
      <c r="O976" s="11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5"/>
        <v>music</v>
      </c>
      <c r="T976" t="str">
        <f t="shared" si="92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3"/>
        <v>154.92592592592592</v>
      </c>
      <c r="G977" t="s">
        <v>20</v>
      </c>
      <c r="H977">
        <v>135</v>
      </c>
      <c r="I977" s="7">
        <f t="shared" si="94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0"/>
        <v>42337.25</v>
      </c>
      <c r="O977" s="11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5"/>
        <v>theater</v>
      </c>
      <c r="T977" t="str">
        <f t="shared" si="92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3"/>
        <v>322.14999999999998</v>
      </c>
      <c r="G978" t="s">
        <v>20</v>
      </c>
      <c r="H978">
        <v>140</v>
      </c>
      <c r="I978" s="7">
        <f t="shared" si="94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0"/>
        <v>40571.25</v>
      </c>
      <c r="O978" s="11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5"/>
        <v>theater</v>
      </c>
      <c r="T978" t="str">
        <f t="shared" si="92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3"/>
        <v>73.957142857142856</v>
      </c>
      <c r="G979" t="s">
        <v>14</v>
      </c>
      <c r="H979">
        <v>67</v>
      </c>
      <c r="I979" s="7">
        <f t="shared" si="94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0"/>
        <v>43138.25</v>
      </c>
      <c r="O979" s="11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5"/>
        <v>food</v>
      </c>
      <c r="T979" t="str">
        <f t="shared" si="92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3"/>
        <v>864.1</v>
      </c>
      <c r="G980" t="s">
        <v>20</v>
      </c>
      <c r="H980">
        <v>92</v>
      </c>
      <c r="I980" s="7">
        <f t="shared" si="94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0"/>
        <v>42686.25</v>
      </c>
      <c r="O980" s="11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5"/>
        <v>games</v>
      </c>
      <c r="T980" t="str">
        <f t="shared" si="92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3"/>
        <v>143.26245847176079</v>
      </c>
      <c r="G981" t="s">
        <v>20</v>
      </c>
      <c r="H981">
        <v>1015</v>
      </c>
      <c r="I981" s="7">
        <f t="shared" si="94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0"/>
        <v>42078.208333333328</v>
      </c>
      <c r="O981" s="11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5"/>
        <v>theater</v>
      </c>
      <c r="T981" t="str">
        <f t="shared" si="92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3"/>
        <v>40.281762295081968</v>
      </c>
      <c r="G982" t="s">
        <v>14</v>
      </c>
      <c r="H982">
        <v>742</v>
      </c>
      <c r="I982" s="7">
        <f t="shared" si="94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0"/>
        <v>42307.208333333328</v>
      </c>
      <c r="O982" s="11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5"/>
        <v>publishing</v>
      </c>
      <c r="T982" t="str">
        <f t="shared" si="92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3"/>
        <v>178.22388059701493</v>
      </c>
      <c r="G983" t="s">
        <v>20</v>
      </c>
      <c r="H983">
        <v>323</v>
      </c>
      <c r="I983" s="7">
        <f t="shared" si="94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0"/>
        <v>43094.25</v>
      </c>
      <c r="O983" s="11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5"/>
        <v>technology</v>
      </c>
      <c r="T983" t="str">
        <f t="shared" si="92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3"/>
        <v>84.930555555555557</v>
      </c>
      <c r="G984" t="s">
        <v>14</v>
      </c>
      <c r="H984">
        <v>75</v>
      </c>
      <c r="I984" s="7">
        <f t="shared" si="94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0"/>
        <v>40743.208333333336</v>
      </c>
      <c r="O984" s="11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5"/>
        <v>film &amp; video</v>
      </c>
      <c r="T984" t="str">
        <f t="shared" si="92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3"/>
        <v>145.93648334624322</v>
      </c>
      <c r="G985" t="s">
        <v>20</v>
      </c>
      <c r="H985">
        <v>2326</v>
      </c>
      <c r="I985" s="7">
        <f t="shared" si="94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0"/>
        <v>43681.208333333328</v>
      </c>
      <c r="O985" s="11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5"/>
        <v>film &amp; video</v>
      </c>
      <c r="T985" t="str">
        <f t="shared" si="92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3"/>
        <v>152.46153846153848</v>
      </c>
      <c r="G986" t="s">
        <v>20</v>
      </c>
      <c r="H986">
        <v>381</v>
      </c>
      <c r="I986" s="7">
        <f t="shared" si="94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0"/>
        <v>43716.208333333328</v>
      </c>
      <c r="O986" s="11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5"/>
        <v>theater</v>
      </c>
      <c r="T986" t="str">
        <f t="shared" si="92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3"/>
        <v>67.129542790152414</v>
      </c>
      <c r="G987" t="s">
        <v>14</v>
      </c>
      <c r="H987">
        <v>4405</v>
      </c>
      <c r="I987" s="7">
        <f t="shared" si="94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0"/>
        <v>41614.25</v>
      </c>
      <c r="O987" s="11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5"/>
        <v>music</v>
      </c>
      <c r="T987" t="str">
        <f t="shared" si="92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3"/>
        <v>40.307692307692307</v>
      </c>
      <c r="G988" t="s">
        <v>14</v>
      </c>
      <c r="H988">
        <v>92</v>
      </c>
      <c r="I988" s="7">
        <f t="shared" si="94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0"/>
        <v>40638.208333333336</v>
      </c>
      <c r="O988" s="11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5"/>
        <v>music</v>
      </c>
      <c r="T988" t="str">
        <f t="shared" si="92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3"/>
        <v>216.79032258064518</v>
      </c>
      <c r="G989" t="s">
        <v>20</v>
      </c>
      <c r="H989">
        <v>480</v>
      </c>
      <c r="I989" s="7">
        <f t="shared" si="94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0"/>
        <v>42852.208333333328</v>
      </c>
      <c r="O989" s="11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5"/>
        <v>film &amp; video</v>
      </c>
      <c r="T989" t="str">
        <f t="shared" si="92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3"/>
        <v>52.117021276595743</v>
      </c>
      <c r="G990" t="s">
        <v>14</v>
      </c>
      <c r="H990">
        <v>64</v>
      </c>
      <c r="I990" s="7">
        <f t="shared" si="94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0"/>
        <v>42686.25</v>
      </c>
      <c r="O990" s="11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5"/>
        <v>publishing</v>
      </c>
      <c r="T990" t="str">
        <f t="shared" si="92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3"/>
        <v>499.58333333333337</v>
      </c>
      <c r="G991" t="s">
        <v>20</v>
      </c>
      <c r="H991">
        <v>226</v>
      </c>
      <c r="I991" s="7">
        <f t="shared" si="94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0"/>
        <v>43571.208333333328</v>
      </c>
      <c r="O991" s="11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5"/>
        <v>publishing</v>
      </c>
      <c r="T991" t="str">
        <f t="shared" si="92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3"/>
        <v>87.679487179487182</v>
      </c>
      <c r="G992" t="s">
        <v>14</v>
      </c>
      <c r="H992">
        <v>64</v>
      </c>
      <c r="I992" s="7">
        <f t="shared" si="94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0"/>
        <v>42432.25</v>
      </c>
      <c r="O992" s="11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5"/>
        <v>film &amp; video</v>
      </c>
      <c r="T992" t="str">
        <f t="shared" si="92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3"/>
        <v>113.17346938775511</v>
      </c>
      <c r="G993" t="s">
        <v>20</v>
      </c>
      <c r="H993">
        <v>241</v>
      </c>
      <c r="I993" s="7">
        <f t="shared" si="94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0"/>
        <v>41907.208333333336</v>
      </c>
      <c r="O993" s="11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5"/>
        <v>music</v>
      </c>
      <c r="T993" t="str">
        <f t="shared" si="92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3"/>
        <v>426.54838709677421</v>
      </c>
      <c r="G994" t="s">
        <v>20</v>
      </c>
      <c r="H994">
        <v>132</v>
      </c>
      <c r="I994" s="7">
        <f t="shared" si="94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0"/>
        <v>43227.208333333328</v>
      </c>
      <c r="O994" s="11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5"/>
        <v>film &amp; video</v>
      </c>
      <c r="T994" t="str">
        <f t="shared" si="92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3"/>
        <v>77.632653061224488</v>
      </c>
      <c r="G995" t="s">
        <v>74</v>
      </c>
      <c r="H995">
        <v>75</v>
      </c>
      <c r="I995" s="7">
        <f t="shared" si="94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0"/>
        <v>42362.25</v>
      </c>
      <c r="O995" s="11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5"/>
        <v>photography</v>
      </c>
      <c r="T995" t="str">
        <f t="shared" si="92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3"/>
        <v>52.496810772501767</v>
      </c>
      <c r="G996" t="s">
        <v>14</v>
      </c>
      <c r="H996">
        <v>842</v>
      </c>
      <c r="I996" s="7">
        <f t="shared" si="94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0"/>
        <v>41929.208333333336</v>
      </c>
      <c r="O996" s="11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5"/>
        <v>publishing</v>
      </c>
      <c r="T996" t="str">
        <f t="shared" si="92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3"/>
        <v>157.46762589928059</v>
      </c>
      <c r="G997" t="s">
        <v>20</v>
      </c>
      <c r="H997">
        <v>2043</v>
      </c>
      <c r="I997" s="7">
        <f t="shared" si="94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0"/>
        <v>43408.208333333328</v>
      </c>
      <c r="O997" s="11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5"/>
        <v>food</v>
      </c>
      <c r="T997" t="str">
        <f t="shared" si="92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3"/>
        <v>72.939393939393938</v>
      </c>
      <c r="G998" t="s">
        <v>14</v>
      </c>
      <c r="H998">
        <v>112</v>
      </c>
      <c r="I998" s="7">
        <f t="shared" si="94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0"/>
        <v>41276.25</v>
      </c>
      <c r="O998" s="11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5"/>
        <v>theater</v>
      </c>
      <c r="T998" t="str">
        <f t="shared" si="92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3"/>
        <v>60.565789473684205</v>
      </c>
      <c r="G999" t="s">
        <v>74</v>
      </c>
      <c r="H999">
        <v>139</v>
      </c>
      <c r="I999" s="7">
        <f t="shared" si="94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0"/>
        <v>41659.25</v>
      </c>
      <c r="O999" s="11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5"/>
        <v>theater</v>
      </c>
      <c r="T999" t="str">
        <f t="shared" si="92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3"/>
        <v>56.791291291291287</v>
      </c>
      <c r="G1000" t="s">
        <v>14</v>
      </c>
      <c r="H1000">
        <v>374</v>
      </c>
      <c r="I1000" s="7">
        <f t="shared" si="94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0"/>
        <v>40220.25</v>
      </c>
      <c r="O1000" s="11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5"/>
        <v>music</v>
      </c>
      <c r="T1000" t="str">
        <f t="shared" si="92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3"/>
        <v>56.542754275427541</v>
      </c>
      <c r="G1001" t="s">
        <v>74</v>
      </c>
      <c r="H1001">
        <v>1122</v>
      </c>
      <c r="I1001" s="7">
        <f t="shared" si="94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0"/>
        <v>42550.208333333328</v>
      </c>
      <c r="O1001" s="11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5"/>
        <v>food</v>
      </c>
      <c r="T1001" t="str">
        <f t="shared" si="92"/>
        <v>food trucks</v>
      </c>
    </row>
  </sheetData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538F-3ABB-45C5-A362-9DEBAE2E584F}">
  <dimension ref="A1:H17"/>
  <sheetViews>
    <sheetView workbookViewId="0">
      <selection activeCell="G7" sqref="G7"/>
    </sheetView>
  </sheetViews>
  <sheetFormatPr defaultRowHeight="15.75" x14ac:dyDescent="0.25"/>
  <cols>
    <col min="1" max="1" width="21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8" x14ac:dyDescent="0.25">
      <c r="A1" s="8" t="s">
        <v>6</v>
      </c>
      <c r="B1" t="s">
        <v>2033</v>
      </c>
    </row>
    <row r="3" spans="1:8" x14ac:dyDescent="0.25">
      <c r="A3" s="8" t="s">
        <v>2045</v>
      </c>
      <c r="B3" s="8" t="s">
        <v>2046</v>
      </c>
    </row>
    <row r="4" spans="1:8" x14ac:dyDescent="0.25">
      <c r="A4" s="8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  <c r="G4" t="s">
        <v>2089</v>
      </c>
      <c r="H4" t="s">
        <v>2090</v>
      </c>
    </row>
    <row r="5" spans="1:8" x14ac:dyDescent="0.25">
      <c r="A5" s="9" t="s">
        <v>2035</v>
      </c>
      <c r="B5">
        <v>11</v>
      </c>
      <c r="C5">
        <v>60</v>
      </c>
      <c r="D5">
        <v>5</v>
      </c>
      <c r="E5">
        <v>102</v>
      </c>
      <c r="F5">
        <v>178</v>
      </c>
      <c r="G5">
        <f>GETPIVOTDATA("Sub-Catergory",$A$3,"outcome","failed","Parent Category ","film &amp; video")/GETPIVOTDATA("Sub-Catergory",$A$3,"Parent Category ","film &amp; video")</f>
        <v>0.33707865168539325</v>
      </c>
      <c r="H5">
        <f>GETPIVOTDATA("Sub-Catergory",$A$3,"outcome","successful","Parent Category ","film &amp; video")/GETPIVOTDATA("Sub-Catergory",$A$3,"Parent Category ","film &amp; video")</f>
        <v>0.5730337078651685</v>
      </c>
    </row>
    <row r="6" spans="1:8" x14ac:dyDescent="0.25">
      <c r="A6" s="9" t="s">
        <v>2036</v>
      </c>
      <c r="B6">
        <v>4</v>
      </c>
      <c r="C6">
        <v>20</v>
      </c>
      <c r="E6">
        <v>22</v>
      </c>
      <c r="F6">
        <v>46</v>
      </c>
      <c r="G6">
        <f>GETPIVOTDATA("Sub-Catergory",$A$3,"outcome","failed","Parent Category ","food")/GETPIVOTDATA("Sub-Catergory",$A$3,"Parent Category ","food")</f>
        <v>0.43478260869565216</v>
      </c>
      <c r="H6">
        <f>GETPIVOTDATA("Sub-Catergory",$A$3,"outcome","successful","Parent Category ","food")/GETPIVOTDATA("Sub-Catergory",$A$3,"Parent Category ","food")</f>
        <v>0.47826086956521741</v>
      </c>
    </row>
    <row r="7" spans="1:8" x14ac:dyDescent="0.25">
      <c r="A7" s="9" t="s">
        <v>2037</v>
      </c>
      <c r="B7">
        <v>1</v>
      </c>
      <c r="C7">
        <v>23</v>
      </c>
      <c r="D7">
        <v>3</v>
      </c>
      <c r="E7">
        <v>21</v>
      </c>
      <c r="F7">
        <v>48</v>
      </c>
      <c r="G7">
        <f>GETPIVOTDATA("Sub-Catergory",$A$3,"outcome","failed","Parent Category ","games")/GETPIVOTDATA("Sub-Catergory",$A$3,"Parent Category ","games")</f>
        <v>0.47916666666666669</v>
      </c>
      <c r="H7">
        <f>GETPIVOTDATA("Sub-Catergory",$A$3,"outcome","successful","Parent Category ","games")/GETPIVOTDATA("Sub-Catergory",$A$3,"Parent Category ","games")</f>
        <v>0.4375</v>
      </c>
    </row>
    <row r="8" spans="1:8" x14ac:dyDescent="0.25">
      <c r="A8" s="9" t="s">
        <v>2038</v>
      </c>
      <c r="E8">
        <v>4</v>
      </c>
      <c r="F8">
        <v>4</v>
      </c>
      <c r="G8">
        <f>GETPIVOTDATA("Sub-Catergory",$A$3,"outcome","failed","Parent Category ","journalism")/GETPIVOTDATA("Sub-Catergory",$A$3,"Parent Category ","journalism")</f>
        <v>0</v>
      </c>
      <c r="H8">
        <f>GETPIVOTDATA("Sub-Catergory",$A$3,"outcome","successful","Parent Category ","journalism")/GETPIVOTDATA("Sub-Catergory",$A$3,"Parent Category ","journalism")</f>
        <v>1</v>
      </c>
    </row>
    <row r="9" spans="1:8" x14ac:dyDescent="0.25">
      <c r="A9" s="9" t="s">
        <v>2039</v>
      </c>
      <c r="B9">
        <v>10</v>
      </c>
      <c r="C9">
        <v>66</v>
      </c>
      <c r="E9">
        <v>99</v>
      </c>
      <c r="F9">
        <v>175</v>
      </c>
      <c r="G9">
        <f>GETPIVOTDATA("Sub-Catergory",$A$3,"outcome","failed","Parent Category ","music")/GETPIVOTDATA("Sub-Catergory",$A$3,"Parent Category ","music")</f>
        <v>0.37714285714285717</v>
      </c>
      <c r="H9">
        <f>GETPIVOTDATA("Sub-Catergory",$A$3,"outcome","successful","Parent Category ","music")/GETPIVOTDATA("Sub-Catergory",$A$3,"Parent Category ","music")</f>
        <v>0.56571428571428573</v>
      </c>
    </row>
    <row r="10" spans="1:8" x14ac:dyDescent="0.25">
      <c r="A10" s="9" t="s">
        <v>2040</v>
      </c>
      <c r="B10">
        <v>4</v>
      </c>
      <c r="C10">
        <v>11</v>
      </c>
      <c r="D10">
        <v>1</v>
      </c>
      <c r="E10">
        <v>26</v>
      </c>
      <c r="F10">
        <v>42</v>
      </c>
      <c r="G10">
        <f>GETPIVOTDATA("Sub-Catergory",$A$3,"outcome","failed","Parent Category ","photography")/GETPIVOTDATA("Sub-Catergory",$A$3,"Parent Category ","photography")</f>
        <v>0.26190476190476192</v>
      </c>
      <c r="H10">
        <f>GETPIVOTDATA("Sub-Catergory",$A$3,"outcome","successful","Parent Category ","photography")/GETPIVOTDATA("Sub-Catergory",$A$3,"Parent Category ","photography")</f>
        <v>0.61904761904761907</v>
      </c>
    </row>
    <row r="11" spans="1:8" x14ac:dyDescent="0.25">
      <c r="A11" s="9" t="s">
        <v>2041</v>
      </c>
      <c r="B11">
        <v>2</v>
      </c>
      <c r="C11">
        <v>24</v>
      </c>
      <c r="D11">
        <v>1</v>
      </c>
      <c r="E11">
        <v>40</v>
      </c>
      <c r="F11">
        <v>67</v>
      </c>
      <c r="G11">
        <f>GETPIVOTDATA("Sub-Catergory",$A$3,"outcome","failed","Parent Category ","publishing")/GETPIVOTDATA("Sub-Catergory",$A$3,"Parent Category ","publishing")</f>
        <v>0.35820895522388058</v>
      </c>
      <c r="H11">
        <f>GETPIVOTDATA("Sub-Catergory",$A$3,"outcome","successful","Parent Category ","publishing")/GETPIVOTDATA("Sub-Catergory",$A$3,"Parent Category ","publishing")</f>
        <v>0.59701492537313428</v>
      </c>
    </row>
    <row r="12" spans="1:8" x14ac:dyDescent="0.25">
      <c r="A12" s="9" t="s">
        <v>2042</v>
      </c>
      <c r="B12">
        <v>2</v>
      </c>
      <c r="C12">
        <v>28</v>
      </c>
      <c r="D12">
        <v>2</v>
      </c>
      <c r="E12">
        <v>64</v>
      </c>
      <c r="F12">
        <v>96</v>
      </c>
      <c r="G12">
        <f>GETPIVOTDATA("Sub-Catergory",$A$3,"outcome","failed","Parent Category ","technology")/GETPIVOTDATA("Sub-Catergory",$A$3,"Parent Category ","technology")</f>
        <v>0.29166666666666669</v>
      </c>
      <c r="H12">
        <f>GETPIVOTDATA("Sub-Catergory",$A$3,"outcome","successful","Parent Category ","technology")/GETPIVOTDATA("Sub-Catergory",$A$3,"Parent Category ","technology")</f>
        <v>0.66666666666666663</v>
      </c>
    </row>
    <row r="13" spans="1:8" x14ac:dyDescent="0.25">
      <c r="A13" s="9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  <c r="G13">
        <f>GETPIVOTDATA("Sub-Catergory",$A$3,"outcome","failed","Parent Category ","theater")/GETPIVOTDATA("Sub-Catergory",$A$3,"Parent Category ","theater")</f>
        <v>0.38372093023255816</v>
      </c>
      <c r="H13">
        <f>GETPIVOTDATA("Sub-Catergory",$A$3,"outcome","successful","Parent Category ","theater")/GETPIVOTDATA("Sub-Catergory",$A$3,"Parent Category ","theater")</f>
        <v>0.54360465116279066</v>
      </c>
    </row>
    <row r="14" spans="1:8" x14ac:dyDescent="0.25">
      <c r="A14" s="9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  <row r="17" spans="5:5" x14ac:dyDescent="0.25">
      <c r="E17">
        <f>GETPIVOTDATA("Sub-Catergory",$A$3,"outcome","successful","Parent Category ","theater")/GETPIVOTDATA("Sub-Catergory",$A$3,"outcome","successful")</f>
        <v>0.33097345132743361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1E01-CC1D-430B-A6CA-80AA97AA4312}">
  <dimension ref="A1:F30"/>
  <sheetViews>
    <sheetView workbookViewId="0">
      <selection activeCell="C6" sqref="C6"/>
    </sheetView>
  </sheetViews>
  <sheetFormatPr defaultRowHeight="15.75" x14ac:dyDescent="0.25"/>
  <cols>
    <col min="1" max="1" width="21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2033</v>
      </c>
    </row>
    <row r="2" spans="1:6" x14ac:dyDescent="0.25">
      <c r="A2" s="8" t="s">
        <v>2031</v>
      </c>
      <c r="B2" t="s">
        <v>2033</v>
      </c>
    </row>
    <row r="4" spans="1:6" x14ac:dyDescent="0.25">
      <c r="A4" s="8" t="s">
        <v>2045</v>
      </c>
      <c r="B4" s="8" t="s">
        <v>2046</v>
      </c>
    </row>
    <row r="5" spans="1:6" x14ac:dyDescent="0.25">
      <c r="A5" s="8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2048</v>
      </c>
      <c r="E7">
        <v>4</v>
      </c>
      <c r="F7">
        <v>4</v>
      </c>
    </row>
    <row r="8" spans="1:6" x14ac:dyDescent="0.25">
      <c r="A8" s="9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2051</v>
      </c>
      <c r="C10">
        <v>8</v>
      </c>
      <c r="E10">
        <v>10</v>
      </c>
      <c r="F10">
        <v>18</v>
      </c>
    </row>
    <row r="11" spans="1:6" x14ac:dyDescent="0.25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2056</v>
      </c>
      <c r="C15">
        <v>3</v>
      </c>
      <c r="E15">
        <v>4</v>
      </c>
      <c r="F15">
        <v>7</v>
      </c>
    </row>
    <row r="16" spans="1:6" x14ac:dyDescent="0.25">
      <c r="A16" s="9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2061</v>
      </c>
      <c r="C20">
        <v>4</v>
      </c>
      <c r="E20">
        <v>4</v>
      </c>
      <c r="F20">
        <v>8</v>
      </c>
    </row>
    <row r="21" spans="1:6" x14ac:dyDescent="0.25">
      <c r="A21" s="9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2066</v>
      </c>
      <c r="C25">
        <v>7</v>
      </c>
      <c r="E25">
        <v>14</v>
      </c>
      <c r="F25">
        <v>21</v>
      </c>
    </row>
    <row r="26" spans="1:6" x14ac:dyDescent="0.25">
      <c r="A26" s="9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2070</v>
      </c>
      <c r="E29">
        <v>3</v>
      </c>
      <c r="F29">
        <v>3</v>
      </c>
    </row>
    <row r="30" spans="1:6" x14ac:dyDescent="0.25">
      <c r="A30" s="9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C366-8FE9-42DB-9E79-8385055C4E96}">
  <dimension ref="A1:E18"/>
  <sheetViews>
    <sheetView workbookViewId="0">
      <selection activeCell="F23" sqref="F23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8" t="s">
        <v>2088</v>
      </c>
      <c r="B1" t="s" vm="2">
        <v>2075</v>
      </c>
    </row>
    <row r="2" spans="1:5" x14ac:dyDescent="0.25">
      <c r="A2" s="8" t="s">
        <v>2074</v>
      </c>
      <c r="B2" t="s" vm="1">
        <v>2075</v>
      </c>
    </row>
    <row r="4" spans="1:5" x14ac:dyDescent="0.25">
      <c r="A4" s="8" t="s">
        <v>2071</v>
      </c>
      <c r="B4" s="8" t="s">
        <v>2046</v>
      </c>
    </row>
    <row r="5" spans="1:5" x14ac:dyDescent="0.25">
      <c r="A5" s="8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5">
      <c r="A6" s="9" t="s">
        <v>2076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2077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2078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2079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2080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2081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2082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2083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2084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2085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2086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2087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2044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7522-ED62-4D3F-A02D-EBB52444D662}">
  <dimension ref="A1:H13"/>
  <sheetViews>
    <sheetView topLeftCell="A13" workbookViewId="0">
      <selection activeCell="B1" sqref="B1:B1048576"/>
    </sheetView>
  </sheetViews>
  <sheetFormatPr defaultRowHeight="15.75" x14ac:dyDescent="0.25"/>
  <cols>
    <col min="1" max="1" width="25.625" customWidth="1"/>
    <col min="2" max="2" width="16.875" bestFit="1" customWidth="1"/>
    <col min="3" max="3" width="12.625" bestFit="1" customWidth="1"/>
    <col min="4" max="4" width="15.875" bestFit="1" customWidth="1"/>
    <col min="5" max="5" width="12.5" bestFit="1" customWidth="1"/>
    <col min="6" max="6" width="19.75" bestFit="1" customWidth="1"/>
    <col min="7" max="7" width="16" bestFit="1" customWidth="1"/>
    <col min="8" max="8" width="18.75" bestFit="1" customWidth="1"/>
  </cols>
  <sheetData>
    <row r="1" spans="1:8" x14ac:dyDescent="0.25">
      <c r="A1" t="s">
        <v>2091</v>
      </c>
      <c r="B1" t="s">
        <v>2092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  <c r="H1" t="s">
        <v>2098</v>
      </c>
    </row>
    <row r="2" spans="1:8" x14ac:dyDescent="0.25">
      <c r="A2" t="s">
        <v>2099</v>
      </c>
      <c r="B2">
        <f>COUNTIFS(Outcome, "=successful", goal, "&lt;1000")</f>
        <v>30</v>
      </c>
      <c r="C2">
        <f>COUNTIFS(Outcome, "=failed", goal, "&lt;1000")</f>
        <v>20</v>
      </c>
      <c r="D2">
        <f>COUNTIFS(Outcome, "=canceled", goal, "&lt;1000")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5">
      <c r="A3" t="s">
        <v>2100</v>
      </c>
      <c r="B3">
        <f>COUNTIFS(Outcome, "=successful", goal, "&gt;=1000",goal, "&lt;4999")</f>
        <v>191</v>
      </c>
      <c r="C3">
        <f>COUNTIFS(Outcome, "=failed", goal, "&gt;=1000",goal, "&lt;4999")</f>
        <v>38</v>
      </c>
      <c r="D3">
        <f>COUNTIFS(Outcome, "=canceled", goal, "&gt;=1000",goal, "&lt;4999")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5">
      <c r="A4" t="s">
        <v>2101</v>
      </c>
      <c r="B4">
        <f>COUNTIFS(Outcome, "=successful", goal, "&gt;=4999",goal, "&lt;9999")</f>
        <v>164</v>
      </c>
      <c r="C4">
        <f>COUNTIFS(Outcome, "=failed", goal, "&gt;=4999",goal, "&lt;9999")</f>
        <v>126</v>
      </c>
      <c r="D4">
        <f>COUNTIFS(Outcome, "=canceled", goal, "&gt;=4999",goal, "&lt;9999")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2102</v>
      </c>
      <c r="B5">
        <f>COUNTIFS(Outcome, "=successful", goal, "&gt;=9999",goal, "&lt;14999")</f>
        <v>4</v>
      </c>
      <c r="C5">
        <f>COUNTIFS(Outcome, "=failed", goal, "&gt;=9999",goal, "&lt;14999")</f>
        <v>5</v>
      </c>
      <c r="D5">
        <f>COUNTIFS(Outcome, "=canceled", goal, "&gt;=9999",goal, "&lt;14999")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t="s">
        <v>2103</v>
      </c>
      <c r="B6">
        <f>COUNTIFS(Outcome, "=successful", goal, "&gt;=14999",goal, "&lt;19999")</f>
        <v>10</v>
      </c>
      <c r="C6">
        <f>COUNTIFS(Outcome, "=failed", goal, "&gt;=14999",goal, "&lt;19999")</f>
        <v>0</v>
      </c>
      <c r="D6">
        <f>COUNTIFS(Outcome, "=canceled", goal, "&gt;=14999",goal, "&lt;19999")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t="s">
        <v>2104</v>
      </c>
      <c r="B7">
        <f>COUNTIFS(Outcome, "=successful", goal, "&gt;=19999",goal, "&lt;24999")</f>
        <v>7</v>
      </c>
      <c r="C7">
        <f>COUNTIFS(Outcome, "=failed", goal, "&gt;=19999",goal, "&lt;24999")</f>
        <v>0</v>
      </c>
      <c r="D7">
        <f>COUNTIFS(Outcome, "=canceled", goal, "&gt;=19999",goal, "&lt;24999")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2105</v>
      </c>
      <c r="B8">
        <f>COUNTIFS(Outcome, "=successful", goal, "&gt;=24999",goal, "&lt;29999")</f>
        <v>11</v>
      </c>
      <c r="C8">
        <f>COUNTIFS(Outcome, "=failed", goal, "&gt;=24999",goal, "&lt;29999")</f>
        <v>3</v>
      </c>
      <c r="D8">
        <f>COUNTIFS(Outcome, "=canceled", goal, "&gt;=24999",goal, "&lt;29999")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2106</v>
      </c>
      <c r="B9">
        <f>COUNTIFS(Outcome, "=successful", goal, "&gt;=29999",goal, "&lt;34999")</f>
        <v>7</v>
      </c>
      <c r="C9">
        <f>COUNTIFS(Outcome, "=failed", goal, "&gt;=29999",goal, "&lt;34999")</f>
        <v>0</v>
      </c>
      <c r="D9">
        <f>COUNTIFS(Outcome, "=canceled", goal, "&gt;=29999",goal, "&lt;34999")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2109</v>
      </c>
      <c r="B10">
        <f>COUNTIFS(Outcome, "=successful", goal, "&gt;=34999",goal, "&lt;39999")</f>
        <v>8</v>
      </c>
      <c r="C10">
        <f>COUNTIFS(Outcome, "=failed", goal, "&gt;=34999",goal, "&lt;39999")</f>
        <v>3</v>
      </c>
      <c r="D10">
        <f>COUNTIFS(Outcome, "=canceled", goal, "&gt;=34999",goal, "&lt;39999")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2107</v>
      </c>
      <c r="B11">
        <f>COUNTIFS(Outcome, "=successful", goal, "&gt;=39999",goal, "&lt;44999")</f>
        <v>11</v>
      </c>
      <c r="C11">
        <f>COUNTIFS(Outcome, "=failed", goal, "&gt;=39999",goal, "&lt;44999")</f>
        <v>3</v>
      </c>
      <c r="D11">
        <f>COUNTIFS(Outcome, "=canceled", goal, "&gt;=39999",goal, "&lt;44999")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2108</v>
      </c>
      <c r="B12">
        <f>COUNTIFS(Outcome, "=successful", goal, "&gt;=44999",goal, "&lt;49999")</f>
        <v>8</v>
      </c>
      <c r="C12">
        <f>COUNTIFS(Outcome, "=failed", goal, "&gt;=44999",goal, "&lt;49999")</f>
        <v>3</v>
      </c>
      <c r="D12">
        <f>COUNTIFS(Outcome, "=canceled", goal, "&gt;=44999",goal, "&lt;49999")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t="s">
        <v>2110</v>
      </c>
      <c r="B13">
        <f>COUNTIFS(Outcome, "=successful", goal, "&gt;=50000")</f>
        <v>114</v>
      </c>
      <c r="C13">
        <f>COUNTIFS(Outcome, "=failed", goal, "&gt;=50000")</f>
        <v>163</v>
      </c>
      <c r="D13">
        <f>COUNTIFS(Outcome, "=canceled", goal, "&gt;=50000")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2D29-2630-4750-A936-8BD729B5B933}">
  <dimension ref="A1:G17"/>
  <sheetViews>
    <sheetView tabSelected="1" workbookViewId="0">
      <selection activeCell="G4" sqref="G4"/>
    </sheetView>
  </sheetViews>
  <sheetFormatPr defaultRowHeight="15.75" x14ac:dyDescent="0.25"/>
  <cols>
    <col min="2" max="2" width="12.625" customWidth="1"/>
    <col min="5" max="5" width="12.5" customWidth="1"/>
  </cols>
  <sheetData>
    <row r="1" spans="1:7" x14ac:dyDescent="0.25">
      <c r="A1" s="13" t="s">
        <v>4</v>
      </c>
      <c r="B1" s="13" t="s">
        <v>5</v>
      </c>
      <c r="C1" s="13"/>
      <c r="D1" s="13" t="s">
        <v>4</v>
      </c>
      <c r="E1" s="13" t="s">
        <v>5</v>
      </c>
    </row>
    <row r="2" spans="1:7" x14ac:dyDescent="0.25">
      <c r="A2" s="14" t="s">
        <v>2111</v>
      </c>
      <c r="B2" s="13">
        <v>5419</v>
      </c>
      <c r="C2" s="13"/>
      <c r="D2" s="15" t="s">
        <v>2112</v>
      </c>
      <c r="E2" s="13">
        <v>24</v>
      </c>
      <c r="G2" t="s">
        <v>2118</v>
      </c>
    </row>
    <row r="3" spans="1:7" x14ac:dyDescent="0.25">
      <c r="A3" s="14" t="s">
        <v>2111</v>
      </c>
      <c r="B3" s="13">
        <v>165</v>
      </c>
      <c r="C3" s="13"/>
      <c r="D3" s="15" t="s">
        <v>2112</v>
      </c>
      <c r="E3" s="13">
        <v>53</v>
      </c>
    </row>
    <row r="4" spans="1:7" x14ac:dyDescent="0.25">
      <c r="A4" s="14" t="s">
        <v>2111</v>
      </c>
      <c r="B4" s="13">
        <v>1965</v>
      </c>
      <c r="C4" s="13"/>
      <c r="D4" s="15" t="s">
        <v>2112</v>
      </c>
      <c r="E4" s="13">
        <v>1</v>
      </c>
    </row>
    <row r="5" spans="1:7" x14ac:dyDescent="0.25">
      <c r="A5" s="14" t="s">
        <v>2111</v>
      </c>
      <c r="B5" s="13">
        <v>16</v>
      </c>
      <c r="C5" s="13"/>
      <c r="D5" s="15" t="s">
        <v>2112</v>
      </c>
      <c r="E5" s="13">
        <v>1467</v>
      </c>
    </row>
    <row r="6" spans="1:7" x14ac:dyDescent="0.25">
      <c r="A6" s="14" t="s">
        <v>2111</v>
      </c>
      <c r="B6" s="13">
        <v>107</v>
      </c>
      <c r="C6" s="13"/>
      <c r="D6" s="15" t="s">
        <v>2112</v>
      </c>
      <c r="E6" s="13">
        <v>75</v>
      </c>
    </row>
    <row r="7" spans="1:7" x14ac:dyDescent="0.25">
      <c r="A7" s="14" t="s">
        <v>2111</v>
      </c>
      <c r="B7" s="13">
        <v>134</v>
      </c>
      <c r="C7" s="13"/>
      <c r="D7" s="15" t="s">
        <v>2112</v>
      </c>
      <c r="E7" s="13">
        <v>5681</v>
      </c>
    </row>
    <row r="8" spans="1:7" x14ac:dyDescent="0.25">
      <c r="A8" s="14" t="s">
        <v>2111</v>
      </c>
      <c r="B8" s="13">
        <v>198</v>
      </c>
      <c r="C8" s="13"/>
      <c r="D8" s="15" t="s">
        <v>2112</v>
      </c>
      <c r="E8" s="13">
        <v>1059</v>
      </c>
    </row>
    <row r="9" spans="1:7" x14ac:dyDescent="0.25">
      <c r="A9" s="14" t="s">
        <v>2111</v>
      </c>
      <c r="B9" s="13">
        <v>111</v>
      </c>
      <c r="C9" s="13"/>
      <c r="D9" s="15" t="s">
        <v>2112</v>
      </c>
      <c r="E9" s="13">
        <v>1194</v>
      </c>
    </row>
    <row r="10" spans="1:7" x14ac:dyDescent="0.25">
      <c r="A10" s="14" t="s">
        <v>2111</v>
      </c>
      <c r="B10" s="13">
        <v>222</v>
      </c>
      <c r="C10" s="13"/>
      <c r="D10" s="15" t="s">
        <v>2112</v>
      </c>
      <c r="E10" s="13">
        <v>92</v>
      </c>
    </row>
    <row r="11" spans="1:7" x14ac:dyDescent="0.25">
      <c r="A11" s="14" t="s">
        <v>2111</v>
      </c>
      <c r="B11" s="13">
        <v>6212</v>
      </c>
      <c r="C11" s="13"/>
      <c r="D11" s="15" t="s">
        <v>2112</v>
      </c>
      <c r="E11" s="13">
        <v>57</v>
      </c>
    </row>
    <row r="13" spans="1:7" x14ac:dyDescent="0.25">
      <c r="A13" s="14" t="s">
        <v>2113</v>
      </c>
      <c r="B13" s="13">
        <f>AVERAGE(B2:B11)</f>
        <v>1454.9</v>
      </c>
      <c r="C13" s="16"/>
      <c r="D13" s="15" t="s">
        <v>2113</v>
      </c>
      <c r="E13" s="13">
        <f>AVERAGE(E2:E11)</f>
        <v>970.3</v>
      </c>
    </row>
    <row r="14" spans="1:7" x14ac:dyDescent="0.25">
      <c r="A14" s="14" t="s">
        <v>2114</v>
      </c>
      <c r="B14" s="13">
        <f>MEDIAN(B2:B11)</f>
        <v>181.5</v>
      </c>
      <c r="C14" s="16"/>
      <c r="D14" s="15" t="s">
        <v>2114</v>
      </c>
      <c r="E14" s="13">
        <f>MEDIAN(E2:E11)</f>
        <v>83.5</v>
      </c>
    </row>
    <row r="15" spans="1:7" x14ac:dyDescent="0.25">
      <c r="A15" s="14" t="s">
        <v>2115</v>
      </c>
      <c r="B15" s="13">
        <f>MIN(B2:B11)</f>
        <v>16</v>
      </c>
      <c r="C15" s="16"/>
      <c r="D15" s="15" t="s">
        <v>2115</v>
      </c>
      <c r="E15" s="13">
        <f>MIN(E2:E11)</f>
        <v>1</v>
      </c>
    </row>
    <row r="16" spans="1:7" x14ac:dyDescent="0.25">
      <c r="A16" s="14" t="s">
        <v>2116</v>
      </c>
      <c r="B16" s="13">
        <f>MAX(B2:B11)</f>
        <v>6212</v>
      </c>
      <c r="C16" s="16"/>
      <c r="D16" s="15" t="s">
        <v>2116</v>
      </c>
      <c r="E16" s="13">
        <f>MAX(E2:E11)</f>
        <v>5681</v>
      </c>
    </row>
    <row r="17" spans="1:5" x14ac:dyDescent="0.25">
      <c r="A17" s="14" t="s">
        <v>2117</v>
      </c>
      <c r="B17" s="13">
        <f>_xlfn.STDEV.P(B2:B11)</f>
        <v>2254.0205167655417</v>
      </c>
      <c r="C17" s="16"/>
      <c r="D17" s="15" t="s">
        <v>2117</v>
      </c>
      <c r="E17" s="13">
        <f>_xlfn.STDEV.P(E2:E11)</f>
        <v>1660.6887155635159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count campaigns that were s</vt:lpstr>
      <vt:lpstr>per sub-category pivot table</vt:lpstr>
      <vt:lpstr>Pivot table with line chart</vt:lpstr>
      <vt:lpstr>CrowdFunding Goal Analysis</vt:lpstr>
      <vt:lpstr>Statistical Analysis 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Pratik purohit</cp:lastModifiedBy>
  <dcterms:created xsi:type="dcterms:W3CDTF">2021-09-29T18:52:28Z</dcterms:created>
  <dcterms:modified xsi:type="dcterms:W3CDTF">2023-01-03T22:34:14Z</dcterms:modified>
</cp:coreProperties>
</file>