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avascript\exerciseRecovery\doc\"/>
    </mc:Choice>
  </mc:AlternateContent>
  <xr:revisionPtr revIDLastSave="0" documentId="13_ncr:1_{12BDB8E2-DF39-427C-B5F4-BC4285BE0BC5}" xr6:coauthVersionLast="47" xr6:coauthVersionMax="47" xr10:uidLastSave="{00000000-0000-0000-0000-000000000000}"/>
  <bookViews>
    <workbookView xWindow="1410" yWindow="1215" windowWidth="27330" windowHeight="15165" firstSheet="1" activeTab="1" xr2:uid="{E91FA9F4-BCD3-4049-87D5-73D24E47AB0B}"/>
  </bookViews>
  <sheets>
    <sheet name="heart rate" sheetId="1" r:id="rId1"/>
    <sheet name="spe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1" l="1"/>
  <c r="S27" i="1"/>
  <c r="F54" i="2"/>
  <c r="F53" i="2"/>
  <c r="I53" i="2" s="1"/>
  <c r="F52" i="2"/>
  <c r="I52" i="2" s="1"/>
  <c r="F51" i="2"/>
  <c r="F50" i="2"/>
  <c r="I50" i="2" s="1"/>
  <c r="F49" i="2"/>
  <c r="F48" i="2"/>
  <c r="F47" i="2"/>
  <c r="F46" i="2"/>
  <c r="I46" i="2" s="1"/>
  <c r="F45" i="2"/>
  <c r="I45" i="2" s="1"/>
  <c r="F44" i="2"/>
  <c r="F43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I51" i="2" l="1"/>
  <c r="G51" i="2" s="1"/>
  <c r="I49" i="2"/>
  <c r="G49" i="2" s="1"/>
  <c r="G53" i="2"/>
  <c r="I48" i="2"/>
  <c r="G48" i="2" s="1"/>
  <c r="I47" i="2"/>
  <c r="G47" i="2" s="1"/>
  <c r="G50" i="2"/>
  <c r="G46" i="2"/>
  <c r="G45" i="2"/>
  <c r="I54" i="2"/>
  <c r="G54" i="2" s="1"/>
  <c r="I44" i="2"/>
  <c r="G44" i="2" s="1"/>
  <c r="G52" i="2"/>
  <c r="I43" i="2"/>
  <c r="G43" i="2" s="1"/>
  <c r="Z12" i="2"/>
  <c r="Z17" i="2"/>
  <c r="Z15" i="2"/>
  <c r="Z16" i="2"/>
  <c r="Z10" i="2"/>
  <c r="Z14" i="2"/>
  <c r="Z13" i="2"/>
  <c r="Z11" i="2"/>
  <c r="Z9" i="2"/>
  <c r="Z8" i="2"/>
  <c r="Z7" i="2"/>
  <c r="Z6" i="2"/>
  <c r="O20" i="1"/>
  <c r="Q20" i="1" s="1"/>
  <c r="O19" i="1"/>
  <c r="Q19" i="1" s="1"/>
  <c r="O18" i="1"/>
  <c r="Q18" i="1" s="1"/>
  <c r="O17" i="1"/>
  <c r="Q17" i="1" s="1"/>
  <c r="O16" i="1"/>
  <c r="Q16" i="1" s="1"/>
  <c r="O15" i="1"/>
  <c r="Q15" i="1" s="1"/>
  <c r="O14" i="1"/>
  <c r="Q14" i="1" s="1"/>
  <c r="O13" i="1"/>
  <c r="Q13" i="1" s="1"/>
  <c r="O12" i="1"/>
  <c r="Q12" i="1" s="1"/>
  <c r="O11" i="1"/>
  <c r="Q11" i="1" s="1"/>
  <c r="O10" i="1"/>
  <c r="Q10" i="1" s="1"/>
  <c r="O9" i="1"/>
  <c r="Q9" i="1" s="1"/>
  <c r="O8" i="1"/>
  <c r="Q8" i="1" s="1"/>
  <c r="O7" i="1"/>
  <c r="Q7" i="1" s="1"/>
  <c r="O6" i="1"/>
  <c r="Q6" i="1" s="1"/>
  <c r="M15" i="1" l="1"/>
  <c r="E15" i="1"/>
  <c r="E17" i="1"/>
  <c r="M17" i="1"/>
  <c r="M20" i="1"/>
  <c r="M19" i="1"/>
  <c r="M18" i="1"/>
  <c r="M16" i="1"/>
  <c r="M14" i="1"/>
  <c r="M13" i="1"/>
  <c r="M12" i="1"/>
  <c r="M11" i="1"/>
  <c r="M10" i="1"/>
  <c r="M9" i="1"/>
  <c r="M8" i="1"/>
  <c r="M7" i="1"/>
  <c r="E7" i="1"/>
  <c r="E19" i="1"/>
  <c r="E20" i="1"/>
  <c r="E18" i="1"/>
  <c r="E16" i="1"/>
  <c r="E14" i="1"/>
  <c r="E13" i="1"/>
  <c r="E12" i="1"/>
  <c r="E11" i="1"/>
  <c r="E10" i="1"/>
  <c r="E9" i="1"/>
  <c r="E8" i="1"/>
  <c r="E6" i="1"/>
  <c r="C26" i="1"/>
  <c r="E26" i="1" s="1"/>
  <c r="G17" i="1" l="1"/>
  <c r="G15" i="1"/>
  <c r="G7" i="1"/>
  <c r="G19" i="1"/>
  <c r="G6" i="1"/>
  <c r="G8" i="1"/>
  <c r="G9" i="1"/>
  <c r="G11" i="1"/>
  <c r="G12" i="1"/>
  <c r="G10" i="1"/>
  <c r="G13" i="1"/>
  <c r="G14" i="1"/>
  <c r="G16" i="1"/>
  <c r="G18" i="1"/>
  <c r="G20" i="1"/>
</calcChain>
</file>

<file path=xl/sharedStrings.xml><?xml version="1.0" encoding="utf-8"?>
<sst xmlns="http://schemas.openxmlformats.org/spreadsheetml/2006/main" count="128" uniqueCount="86">
  <si>
    <t>AerT</t>
  </si>
  <si>
    <t>LTHR</t>
  </si>
  <si>
    <t>maxHR</t>
  </si>
  <si>
    <t>JAVASCRIPT DESCRIPTION</t>
  </si>
  <si>
    <t>Maximum heart rate (bpm)</t>
  </si>
  <si>
    <t>Lactate threshold heart rate (bpm)</t>
  </si>
  <si>
    <t>Aerobic Threshold Heart Rate (bpm)</t>
  </si>
  <si>
    <t>restingHR</t>
  </si>
  <si>
    <t>Resting heart rate</t>
  </si>
  <si>
    <t>k</t>
  </si>
  <si>
    <t>c</t>
  </si>
  <si>
    <t>Method 1: LTHR = RHR + (80% - 90% × WHR) = 60 + 0.85 x 111 = 154 bpm</t>
  </si>
  <si>
    <t>Method 2: LTHR is 10% - 15% higher than AeT = 134 x 1.1 to 134 x 1.15 = 147 bpm to 154 bpm</t>
  </si>
  <si>
    <t>COMMENT</t>
  </si>
  <si>
    <t>Start of Strava Z2 - Moderate</t>
  </si>
  <si>
    <t>Working heart rate (bpm)</t>
  </si>
  <si>
    <t>WHR</t>
  </si>
  <si>
    <t>Lactate production rate constant (mmol/L per bpm above AerT)</t>
  </si>
  <si>
    <t>Lactate clearance rate constant (mmol/L per bpm below LTHR)</t>
  </si>
  <si>
    <t>Start of Strava Z3 - Tempo</t>
  </si>
  <si>
    <t>Start of Strava Z4 - Threshold</t>
  </si>
  <si>
    <t>% MHR</t>
  </si>
  <si>
    <t>% WHR</t>
  </si>
  <si>
    <t>Start of Strava Z5 - Anaerobic</t>
  </si>
  <si>
    <t>End   of Strava Z4 - Threshold</t>
  </si>
  <si>
    <t>End   of Strava Z2 - Moderate</t>
  </si>
  <si>
    <t>End   of Strava Z1 - Endurance</t>
  </si>
  <si>
    <t>End   of Strava Z5 - Anaerobic</t>
  </si>
  <si>
    <t>Start of Strava Z1 - Endurance</t>
  </si>
  <si>
    <t>End   of Strava Z3 - Tempo</t>
  </si>
  <si>
    <t>NET LACTATE PRODUCTION (mmol/L)</t>
  </si>
  <si>
    <t>Lactate production is balanced with consumption</t>
  </si>
  <si>
    <t>Typical k = 0.015 to 0.03 mmol/L per bpm above AerT. (lower production because of more efficient pumping)</t>
  </si>
  <si>
    <t>Ejection fraction of 45%</t>
  </si>
  <si>
    <t>Typical k = 0.03 to 0.06 mmol/L per bpm above AerT.</t>
  </si>
  <si>
    <t>Typical c = 0.03 to 0.06 mmol/L per bpm below LTHR.</t>
  </si>
  <si>
    <t>Ejection fraction of 60%</t>
  </si>
  <si>
    <t>Typical c = 0.04 to 0.08 mmol/L per bpm below LTHR. (higher clearance because of more efficient pumping)</t>
  </si>
  <si>
    <t>LTHR Estimation</t>
  </si>
  <si>
    <t>Notes</t>
  </si>
  <si>
    <t>http://kreuzotter.de/english/espeed.htm</t>
  </si>
  <si>
    <t>Environment: 13 degC, 0m above sea level, 0km/hr wind speed</t>
  </si>
  <si>
    <t>POWER (W)</t>
  </si>
  <si>
    <t>Heart Rate Data</t>
  </si>
  <si>
    <t>Constants</t>
  </si>
  <si>
    <t xml:space="preserve">SPEED ON 10KG BIKE </t>
  </si>
  <si>
    <t>SPEED ON 15KG BIKE</t>
  </si>
  <si>
    <t>HEART RATE (bpm)</t>
  </si>
  <si>
    <t>HEART RATE</t>
  </si>
  <si>
    <t>TOTAL POWER (W)</t>
  </si>
  <si>
    <t>SLOPE</t>
  </si>
  <si>
    <t>SPEED KM/HR</t>
  </si>
  <si>
    <t>FTP</t>
  </si>
  <si>
    <t>Speed / Power Data</t>
  </si>
  <si>
    <t>100% x 250W to 25km/hr, then 30W to 30km/hr, then 0W</t>
  </si>
  <si>
    <t>e-bike output is 12% x 250W, 50% x 250W,</t>
  </si>
  <si>
    <t>Power Savings</t>
  </si>
  <si>
    <t>On front : 0%</t>
  </si>
  <si>
    <t>2nd of 2 riders: 26%</t>
  </si>
  <si>
    <t>3rd of 3 riders: 26%</t>
  </si>
  <si>
    <t>Mid pack: 27%</t>
  </si>
  <si>
    <t>Behind a truck: 62%</t>
  </si>
  <si>
    <t>EQUIV HEART RATE</t>
  </si>
  <si>
    <t>EQUIV POWER (W)</t>
  </si>
  <si>
    <t>TREK SPEED (KM/HR)</t>
  </si>
  <si>
    <t>BAUM SPEED (KM/HR)</t>
  </si>
  <si>
    <t>(riding on the front)</t>
  </si>
  <si>
    <t>Rider: 187cm, 94kg, 90/min cadence, hands on the tops, riding at front of pack</t>
  </si>
  <si>
    <t>Bicycle: Wide high pressure slick tyres</t>
  </si>
  <si>
    <t>Speed / Power Modelling</t>
  </si>
  <si>
    <t>e-Bike</t>
  </si>
  <si>
    <t>(riding in the pack)</t>
  </si>
  <si>
    <t>POWER OUT (W)</t>
  </si>
  <si>
    <t>POWER WITH EBIKE (W)</t>
  </si>
  <si>
    <t>Steady state speed / power output - Baum Coretto (10kg)</t>
  </si>
  <si>
    <t>Steady state power translation when riding in a pack (using the advantage of drafting).  E-Bike on maximum assist</t>
  </si>
  <si>
    <t>`</t>
  </si>
  <si>
    <t>PEAK STEADY STATE FLAT SPEED ON e-BIKE</t>
  </si>
  <si>
    <t>PEAK STEADY STATE POWER WITH e-BIKE</t>
  </si>
  <si>
    <t>STEADY STATE POWER OUTPUT (W)</t>
  </si>
  <si>
    <t>JAVASCRIPT NAME OF CONSTANT OR VARIABLE</t>
  </si>
  <si>
    <t>Z1Start</t>
  </si>
  <si>
    <t>Heart rate at Functional Threshold Power</t>
  </si>
  <si>
    <t>Body starts producing lactate as a result of anaerobic activity</t>
  </si>
  <si>
    <t>Full anaerobic activity from here on - no aerobic activity</t>
  </si>
  <si>
    <t>Steady state speed / power output - Trek Domane+  (15kg)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</si>
</sst>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Border="1"/>
    <xf numFmtId="0" fontId="0" fillId="4" borderId="0" xfId="0" applyFill="1"/>
    <xf numFmtId="164" fontId="0" fillId="4" borderId="0" xfId="1" applyNumberFormat="1" applyFont="1" applyFill="1" applyBorder="1"/>
    <xf numFmtId="0" fontId="0" fillId="3" borderId="0" xfId="0" applyFill="1"/>
    <xf numFmtId="164" fontId="0" fillId="3" borderId="0" xfId="1" applyNumberFormat="1" applyFont="1" applyFill="1" applyBorder="1"/>
    <xf numFmtId="0" fontId="0" fillId="3" borderId="0" xfId="0" applyFill="1" applyAlignment="1">
      <alignment horizontal="center"/>
    </xf>
    <xf numFmtId="0" fontId="0" fillId="5" borderId="0" xfId="0" applyFill="1"/>
    <xf numFmtId="164" fontId="0" fillId="5" borderId="0" xfId="1" applyNumberFormat="1" applyFont="1" applyFill="1" applyBorder="1"/>
    <xf numFmtId="0" fontId="0" fillId="6" borderId="0" xfId="0" applyFill="1"/>
    <xf numFmtId="164" fontId="0" fillId="6" borderId="0" xfId="1" applyNumberFormat="1" applyFont="1" applyFill="1" applyBorder="1"/>
    <xf numFmtId="0" fontId="0" fillId="7" borderId="0" xfId="0" applyFill="1"/>
    <xf numFmtId="164" fontId="0" fillId="7" borderId="0" xfId="1" applyNumberFormat="1" applyFont="1" applyFill="1" applyBorder="1"/>
    <xf numFmtId="0" fontId="0" fillId="8" borderId="0" xfId="0" applyFill="1"/>
    <xf numFmtId="164" fontId="0" fillId="8" borderId="0" xfId="1" applyNumberFormat="1" applyFont="1" applyFill="1" applyBorder="1"/>
    <xf numFmtId="0" fontId="2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top" indent="3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0" fillId="0" borderId="5" xfId="0" applyBorder="1"/>
    <xf numFmtId="1" fontId="0" fillId="0" borderId="0" xfId="0" applyNumberFormat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2" fontId="0" fillId="4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9" fontId="0" fillId="0" borderId="0" xfId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1" fontId="0" fillId="3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indent="4"/>
    </xf>
    <xf numFmtId="1" fontId="0" fillId="0" borderId="0" xfId="0" applyNumberFormat="1" applyAlignment="1">
      <alignment horizontal="center" vertical="center"/>
    </xf>
    <xf numFmtId="9" fontId="0" fillId="8" borderId="0" xfId="1" applyFont="1" applyFill="1" applyBorder="1" applyAlignment="1">
      <alignment horizontal="center"/>
    </xf>
    <xf numFmtId="9" fontId="0" fillId="5" borderId="0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9" fontId="0" fillId="0" borderId="9" xfId="1" applyFont="1" applyBorder="1" applyAlignment="1">
      <alignment horizontal="center"/>
    </xf>
    <xf numFmtId="1" fontId="0" fillId="0" borderId="11" xfId="0" applyNumberFormat="1" applyBorder="1" applyAlignment="1">
      <alignment horizontal="center" vertical="center"/>
    </xf>
    <xf numFmtId="9" fontId="0" fillId="5" borderId="9" xfId="1" applyFont="1" applyFill="1" applyBorder="1" applyAlignment="1">
      <alignment horizontal="center"/>
    </xf>
    <xf numFmtId="9" fontId="0" fillId="3" borderId="9" xfId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0" fillId="0" borderId="13" xfId="1" applyFont="1" applyBorder="1" applyAlignment="1">
      <alignment horizontal="center"/>
    </xf>
    <xf numFmtId="1" fontId="0" fillId="0" borderId="14" xfId="0" applyNumberFormat="1" applyBorder="1" applyAlignment="1">
      <alignment horizontal="center" vertical="center"/>
    </xf>
    <xf numFmtId="9" fontId="0" fillId="0" borderId="15" xfId="1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0" fillId="8" borderId="9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1" fontId="0" fillId="0" borderId="9" xfId="0" applyNumberForma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0" borderId="0" xfId="0" applyFill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9" fontId="0" fillId="10" borderId="9" xfId="1" applyFont="1" applyFill="1" applyBorder="1" applyAlignment="1">
      <alignment horizontal="center"/>
    </xf>
    <xf numFmtId="0" fontId="0" fillId="10" borderId="0" xfId="0" applyFill="1"/>
    <xf numFmtId="1" fontId="0" fillId="10" borderId="11" xfId="0" applyNumberFormat="1" applyFill="1" applyBorder="1" applyAlignment="1">
      <alignment horizontal="center" vertical="center"/>
    </xf>
    <xf numFmtId="9" fontId="0" fillId="10" borderId="0" xfId="1" applyFon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3" borderId="11" xfId="0" applyNumberFormat="1" applyFill="1" applyBorder="1" applyAlignment="1">
      <alignment horizontal="center" vertical="center"/>
    </xf>
    <xf numFmtId="0" fontId="0" fillId="0" borderId="20" xfId="0" applyBorder="1"/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80000"/>
      <color rgb="FFFFD966"/>
      <color rgb="FFFF6565"/>
      <color rgb="FFFFCDCD"/>
      <color rgb="FFFFAFAF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B0F6-30EA-473A-819F-D7AFBFD04D20}">
  <dimension ref="B2:V42"/>
  <sheetViews>
    <sheetView showGridLines="0" workbookViewId="0">
      <selection activeCell="O20" sqref="O20"/>
    </sheetView>
  </sheetViews>
  <sheetFormatPr defaultRowHeight="15" x14ac:dyDescent="0.25"/>
  <cols>
    <col min="2" max="2" width="0.85546875" customWidth="1"/>
    <col min="4" max="4" width="0.85546875" customWidth="1"/>
    <col min="6" max="6" width="0.85546875" customWidth="1"/>
    <col min="8" max="8" width="0.85546875" customWidth="1"/>
    <col min="9" max="9" width="11.85546875" style="1" customWidth="1"/>
    <col min="10" max="10" width="0.85546875" style="1" customWidth="1"/>
    <col min="11" max="11" width="57.7109375" customWidth="1"/>
    <col min="12" max="12" width="0.85546875" customWidth="1"/>
    <col min="13" max="13" width="12" customWidth="1"/>
    <col min="14" max="14" width="0.85546875" customWidth="1"/>
    <col min="15" max="15" width="10.42578125" customWidth="1"/>
    <col min="16" max="16" width="0.85546875" customWidth="1"/>
    <col min="17" max="17" width="11.85546875" customWidth="1"/>
    <col min="18" max="18" width="0.85546875" customWidth="1"/>
    <col min="19" max="19" width="19.85546875" customWidth="1"/>
    <col min="20" max="20" width="0.85546875" customWidth="1"/>
    <col min="21" max="21" width="79.85546875" customWidth="1"/>
    <col min="22" max="22" width="0.85546875" customWidth="1"/>
  </cols>
  <sheetData>
    <row r="2" spans="2:22" x14ac:dyDescent="0.25">
      <c r="B2" s="16" t="s">
        <v>43</v>
      </c>
    </row>
    <row r="3" spans="2:22" ht="5.0999999999999996" customHeight="1" thickBot="1" x14ac:dyDescent="0.3"/>
    <row r="4" spans="2:22" ht="5.0999999999999996" customHeight="1" x14ac:dyDescent="0.25">
      <c r="B4" s="21"/>
      <c r="C4" s="22"/>
      <c r="D4" s="22"/>
      <c r="E4" s="22"/>
      <c r="F4" s="22"/>
      <c r="G4" s="22"/>
      <c r="H4" s="22"/>
      <c r="I4" s="23"/>
      <c r="J4" s="23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4"/>
    </row>
    <row r="5" spans="2:22" ht="63.75" x14ac:dyDescent="0.25">
      <c r="B5" s="25"/>
      <c r="C5" s="26" t="s">
        <v>47</v>
      </c>
      <c r="E5" s="26" t="s">
        <v>21</v>
      </c>
      <c r="G5" s="26" t="s">
        <v>22</v>
      </c>
      <c r="I5" s="26" t="s">
        <v>80</v>
      </c>
      <c r="J5"/>
      <c r="K5" s="26" t="s">
        <v>3</v>
      </c>
      <c r="M5" s="26" t="s">
        <v>30</v>
      </c>
      <c r="O5" s="26" t="s">
        <v>79</v>
      </c>
      <c r="Q5" s="26" t="s">
        <v>78</v>
      </c>
      <c r="S5" s="26" t="s">
        <v>77</v>
      </c>
      <c r="U5" s="27" t="s">
        <v>13</v>
      </c>
      <c r="V5" s="28"/>
    </row>
    <row r="6" spans="2:22" x14ac:dyDescent="0.25">
      <c r="B6" s="25"/>
      <c r="C6" s="1">
        <v>60</v>
      </c>
      <c r="E6" s="2">
        <f t="shared" ref="E6:E20" si="0">C6/C$20</f>
        <v>0.35087719298245612</v>
      </c>
      <c r="F6" s="2"/>
      <c r="G6" s="2">
        <f t="shared" ref="G6:G20" si="1">(C6-$C$6)/$C$26</f>
        <v>0</v>
      </c>
      <c r="H6" s="2"/>
      <c r="I6" s="1" t="s">
        <v>7</v>
      </c>
      <c r="K6" t="s">
        <v>8</v>
      </c>
      <c r="O6" s="29">
        <f>247.07*LN(C6)-1005</f>
        <v>6.5897109882142786</v>
      </c>
      <c r="Q6" s="29">
        <f>O6+250</f>
        <v>256.58971098821428</v>
      </c>
      <c r="V6" s="28"/>
    </row>
    <row r="7" spans="2:22" x14ac:dyDescent="0.25">
      <c r="B7" s="25"/>
      <c r="C7" s="38">
        <v>60</v>
      </c>
      <c r="E7" s="13">
        <f t="shared" si="0"/>
        <v>0.35087719298245612</v>
      </c>
      <c r="F7" s="2"/>
      <c r="G7" s="13">
        <f t="shared" si="1"/>
        <v>0</v>
      </c>
      <c r="H7" s="2"/>
      <c r="I7" s="1" t="s">
        <v>81</v>
      </c>
      <c r="K7" s="12" t="s">
        <v>28</v>
      </c>
      <c r="M7" s="36">
        <f t="shared" ref="M7:M20" si="2">IF(C7&gt;$C$13,(C7-$C$13)*$C$27,0)-IF(C7&lt;$C$17,($C$17-C7)*$C$28,0)</f>
        <v>-4.2299999999999995</v>
      </c>
      <c r="O7" s="29">
        <f t="shared" ref="O7:O20" si="3">247.07*LN(C7)-1005</f>
        <v>6.5897109882142786</v>
      </c>
      <c r="Q7" s="29">
        <f t="shared" ref="Q7:Q20" si="4">O7+250</f>
        <v>256.58971098821428</v>
      </c>
      <c r="V7" s="28"/>
    </row>
    <row r="8" spans="2:22" x14ac:dyDescent="0.25">
      <c r="B8" s="25"/>
      <c r="C8" s="38">
        <v>101</v>
      </c>
      <c r="E8" s="13">
        <f t="shared" si="0"/>
        <v>0.59064327485380119</v>
      </c>
      <c r="F8" s="2"/>
      <c r="G8" s="13">
        <f t="shared" si="1"/>
        <v>0.36936936936936937</v>
      </c>
      <c r="H8" s="2"/>
      <c r="K8" s="12" t="s">
        <v>26</v>
      </c>
      <c r="M8" s="36">
        <f t="shared" si="2"/>
        <v>-2.3849999999999998</v>
      </c>
      <c r="O8" s="29">
        <f t="shared" si="3"/>
        <v>135.2578260959699</v>
      </c>
      <c r="Q8" s="29">
        <f t="shared" si="4"/>
        <v>385.2578260959699</v>
      </c>
      <c r="V8" s="28"/>
    </row>
    <row r="9" spans="2:22" x14ac:dyDescent="0.25">
      <c r="B9" s="25"/>
      <c r="C9" s="39">
        <v>102</v>
      </c>
      <c r="E9" s="11">
        <f t="shared" si="0"/>
        <v>0.59649122807017541</v>
      </c>
      <c r="F9" s="2"/>
      <c r="G9" s="11">
        <f t="shared" si="1"/>
        <v>0.3783783783783784</v>
      </c>
      <c r="H9" s="2"/>
      <c r="K9" s="10" t="s">
        <v>14</v>
      </c>
      <c r="M9" s="36">
        <f t="shared" si="2"/>
        <v>-2.34</v>
      </c>
      <c r="O9" s="29">
        <f t="shared" si="3"/>
        <v>137.69203297814465</v>
      </c>
      <c r="Q9" s="29">
        <f t="shared" si="4"/>
        <v>387.69203297814465</v>
      </c>
      <c r="V9" s="28"/>
    </row>
    <row r="10" spans="2:22" x14ac:dyDescent="0.25">
      <c r="B10" s="25"/>
      <c r="C10" s="39">
        <v>119</v>
      </c>
      <c r="E10" s="11">
        <f t="shared" si="0"/>
        <v>0.69590643274853803</v>
      </c>
      <c r="F10" s="2"/>
      <c r="G10" s="11">
        <f t="shared" si="1"/>
        <v>0.53153153153153154</v>
      </c>
      <c r="H10" s="2"/>
      <c r="K10" s="10" t="s">
        <v>25</v>
      </c>
      <c r="M10" s="36">
        <f t="shared" si="2"/>
        <v>-1.575</v>
      </c>
      <c r="O10" s="29">
        <f t="shared" si="3"/>
        <v>175.7780414430656</v>
      </c>
      <c r="Q10" s="29">
        <f t="shared" si="4"/>
        <v>425.7780414430656</v>
      </c>
      <c r="V10" s="28"/>
    </row>
    <row r="11" spans="2:22" x14ac:dyDescent="0.25">
      <c r="B11" s="25"/>
      <c r="C11" s="40">
        <v>120</v>
      </c>
      <c r="E11" s="9">
        <f t="shared" si="0"/>
        <v>0.70175438596491224</v>
      </c>
      <c r="F11" s="2"/>
      <c r="G11" s="9">
        <f t="shared" si="1"/>
        <v>0.54054054054054057</v>
      </c>
      <c r="H11" s="2"/>
      <c r="K11" s="8" t="s">
        <v>19</v>
      </c>
      <c r="M11" s="36">
        <f t="shared" si="2"/>
        <v>-1.53</v>
      </c>
      <c r="O11" s="29">
        <f t="shared" si="3"/>
        <v>177.84558488916014</v>
      </c>
      <c r="Q11" s="29">
        <f t="shared" si="4"/>
        <v>427.84558488916014</v>
      </c>
      <c r="V11" s="28"/>
    </row>
    <row r="12" spans="2:22" x14ac:dyDescent="0.25">
      <c r="B12" s="25"/>
      <c r="C12" s="40">
        <v>135</v>
      </c>
      <c r="E12" s="9">
        <f t="shared" si="0"/>
        <v>0.78947368421052633</v>
      </c>
      <c r="F12" s="2"/>
      <c r="G12" s="9">
        <f t="shared" si="1"/>
        <v>0.67567567567567566</v>
      </c>
      <c r="H12" s="2"/>
      <c r="K12" s="8" t="s">
        <v>29</v>
      </c>
      <c r="M12" s="36">
        <f t="shared" si="2"/>
        <v>-0.85499999999999998</v>
      </c>
      <c r="O12" s="29">
        <f t="shared" si="3"/>
        <v>206.94623950878281</v>
      </c>
      <c r="Q12" s="29">
        <f t="shared" si="4"/>
        <v>456.94623950878281</v>
      </c>
      <c r="V12" s="28"/>
    </row>
    <row r="13" spans="2:22" x14ac:dyDescent="0.25">
      <c r="B13" s="25"/>
      <c r="C13" s="1">
        <v>135</v>
      </c>
      <c r="E13" s="2">
        <f t="shared" si="0"/>
        <v>0.78947368421052633</v>
      </c>
      <c r="F13" s="2"/>
      <c r="G13" s="2">
        <f t="shared" si="1"/>
        <v>0.67567567567567566</v>
      </c>
      <c r="H13" s="2"/>
      <c r="I13" s="1" t="s">
        <v>0</v>
      </c>
      <c r="K13" t="s">
        <v>6</v>
      </c>
      <c r="M13" s="36">
        <f t="shared" si="2"/>
        <v>-0.85499999999999998</v>
      </c>
      <c r="O13" s="29">
        <f t="shared" si="3"/>
        <v>206.94623950878281</v>
      </c>
      <c r="Q13" s="29">
        <f t="shared" si="4"/>
        <v>456.94623950878281</v>
      </c>
      <c r="U13" t="s">
        <v>83</v>
      </c>
      <c r="V13" s="28"/>
    </row>
    <row r="14" spans="2:22" x14ac:dyDescent="0.25">
      <c r="B14" s="25"/>
      <c r="C14" s="41">
        <v>136</v>
      </c>
      <c r="E14" s="4">
        <f t="shared" si="0"/>
        <v>0.79532163742690054</v>
      </c>
      <c r="F14" s="2"/>
      <c r="G14" s="4">
        <f t="shared" si="1"/>
        <v>0.68468468468468469</v>
      </c>
      <c r="H14" s="2"/>
      <c r="K14" s="3" t="s">
        <v>20</v>
      </c>
      <c r="M14" s="36">
        <f t="shared" si="2"/>
        <v>-0.7649999999999999</v>
      </c>
      <c r="O14" s="29">
        <f t="shared" si="3"/>
        <v>208.76964261880653</v>
      </c>
      <c r="Q14" s="29">
        <f t="shared" si="4"/>
        <v>458.76964261880653</v>
      </c>
      <c r="V14" s="28"/>
    </row>
    <row r="15" spans="2:22" x14ac:dyDescent="0.25">
      <c r="B15" s="25"/>
      <c r="C15" s="42">
        <v>144</v>
      </c>
      <c r="E15" s="15">
        <f t="shared" si="0"/>
        <v>0.84210526315789469</v>
      </c>
      <c r="F15" s="2"/>
      <c r="G15" s="15">
        <f t="shared" si="1"/>
        <v>0.7567567567567568</v>
      </c>
      <c r="H15" s="2"/>
      <c r="K15" s="14" t="s">
        <v>82</v>
      </c>
      <c r="M15" s="30">
        <f t="shared" si="2"/>
        <v>-4.4999999999999984E-2</v>
      </c>
      <c r="O15" s="29">
        <f t="shared" si="3"/>
        <v>222.89177192624243</v>
      </c>
      <c r="Q15" s="29">
        <f t="shared" si="4"/>
        <v>472.89177192624243</v>
      </c>
      <c r="U15" t="s">
        <v>31</v>
      </c>
      <c r="V15" s="28"/>
    </row>
    <row r="16" spans="2:22" x14ac:dyDescent="0.25">
      <c r="B16" s="25"/>
      <c r="C16" s="41">
        <v>153</v>
      </c>
      <c r="E16" s="4">
        <f t="shared" si="0"/>
        <v>0.89473684210526316</v>
      </c>
      <c r="F16" s="2"/>
      <c r="G16" s="4">
        <f t="shared" si="1"/>
        <v>0.83783783783783783</v>
      </c>
      <c r="H16" s="2"/>
      <c r="K16" s="3" t="s">
        <v>24</v>
      </c>
      <c r="M16" s="35">
        <f t="shared" si="2"/>
        <v>0.7649999999999999</v>
      </c>
      <c r="O16" s="29">
        <f t="shared" si="3"/>
        <v>237.87029723842898</v>
      </c>
      <c r="Q16" s="29">
        <f t="shared" si="4"/>
        <v>487.87029723842898</v>
      </c>
      <c r="V16" s="28"/>
    </row>
    <row r="17" spans="2:22" x14ac:dyDescent="0.25">
      <c r="B17" s="25"/>
      <c r="C17" s="1">
        <v>154</v>
      </c>
      <c r="E17" s="2">
        <f t="shared" si="0"/>
        <v>0.90058479532163738</v>
      </c>
      <c r="F17" s="2"/>
      <c r="G17" s="2">
        <f t="shared" si="1"/>
        <v>0.84684684684684686</v>
      </c>
      <c r="H17" s="2"/>
      <c r="I17" s="1" t="s">
        <v>1</v>
      </c>
      <c r="K17" t="s">
        <v>5</v>
      </c>
      <c r="M17" s="35">
        <f t="shared" si="2"/>
        <v>0.85499999999999998</v>
      </c>
      <c r="O17" s="29">
        <f t="shared" si="3"/>
        <v>239.47987947833531</v>
      </c>
      <c r="Q17" s="29">
        <f t="shared" si="4"/>
        <v>489.47987947833531</v>
      </c>
      <c r="U17" t="s">
        <v>84</v>
      </c>
      <c r="V17" s="28"/>
    </row>
    <row r="18" spans="2:22" x14ac:dyDescent="0.25">
      <c r="B18" s="25"/>
      <c r="C18" s="7">
        <v>154</v>
      </c>
      <c r="E18" s="6">
        <f t="shared" si="0"/>
        <v>0.90058479532163738</v>
      </c>
      <c r="F18" s="2"/>
      <c r="G18" s="6">
        <f t="shared" si="1"/>
        <v>0.84684684684684686</v>
      </c>
      <c r="H18" s="2"/>
      <c r="I18" s="7"/>
      <c r="K18" s="5" t="s">
        <v>23</v>
      </c>
      <c r="M18" s="35">
        <f t="shared" si="2"/>
        <v>0.85499999999999998</v>
      </c>
      <c r="O18" s="29">
        <f t="shared" si="3"/>
        <v>239.47987947833531</v>
      </c>
      <c r="Q18" s="29">
        <f t="shared" si="4"/>
        <v>489.47987947833531</v>
      </c>
      <c r="V18" s="28"/>
    </row>
    <row r="19" spans="2:22" x14ac:dyDescent="0.25">
      <c r="B19" s="25"/>
      <c r="C19" s="7">
        <v>171</v>
      </c>
      <c r="E19" s="6">
        <f t="shared" si="0"/>
        <v>1</v>
      </c>
      <c r="F19" s="2"/>
      <c r="G19" s="6">
        <f t="shared" si="1"/>
        <v>1</v>
      </c>
      <c r="I19" s="7"/>
      <c r="K19" s="5" t="s">
        <v>27</v>
      </c>
      <c r="M19" s="35">
        <f t="shared" si="2"/>
        <v>1.6199999999999999</v>
      </c>
      <c r="O19" s="29">
        <f t="shared" si="3"/>
        <v>265.3508149051122</v>
      </c>
      <c r="Q19" s="29">
        <f t="shared" si="4"/>
        <v>515.3508149051122</v>
      </c>
      <c r="V19" s="28"/>
    </row>
    <row r="20" spans="2:22" x14ac:dyDescent="0.25">
      <c r="B20" s="25"/>
      <c r="C20" s="1">
        <v>171</v>
      </c>
      <c r="E20" s="2">
        <f t="shared" si="0"/>
        <v>1</v>
      </c>
      <c r="F20" s="2"/>
      <c r="G20" s="2">
        <f t="shared" si="1"/>
        <v>1</v>
      </c>
      <c r="H20" s="2"/>
      <c r="I20" s="1" t="s">
        <v>2</v>
      </c>
      <c r="K20" t="s">
        <v>4</v>
      </c>
      <c r="M20" s="35">
        <f t="shared" si="2"/>
        <v>1.6199999999999999</v>
      </c>
      <c r="O20" s="29">
        <f t="shared" si="3"/>
        <v>265.3508149051122</v>
      </c>
      <c r="Q20" s="29">
        <f t="shared" si="4"/>
        <v>515.3508149051122</v>
      </c>
      <c r="V20" s="28"/>
    </row>
    <row r="21" spans="2:22" ht="5.0999999999999996" customHeight="1" thickBot="1" x14ac:dyDescent="0.3">
      <c r="B21" s="31"/>
      <c r="C21" s="32"/>
      <c r="D21" s="32"/>
      <c r="E21" s="32"/>
      <c r="F21" s="32"/>
      <c r="G21" s="32"/>
      <c r="H21" s="32"/>
      <c r="I21" s="33"/>
      <c r="J21" s="3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4"/>
    </row>
    <row r="23" spans="2:22" x14ac:dyDescent="0.25">
      <c r="B23" s="16" t="s">
        <v>44</v>
      </c>
    </row>
    <row r="24" spans="2:22" ht="5.0999999999999996" customHeight="1" thickBot="1" x14ac:dyDescent="0.3"/>
    <row r="25" spans="2:22" ht="5.0999999999999996" customHeight="1" x14ac:dyDescent="0.25">
      <c r="B25" s="21"/>
      <c r="C25" s="22"/>
      <c r="D25" s="22"/>
      <c r="E25" s="22"/>
      <c r="F25" s="22"/>
      <c r="G25" s="22"/>
      <c r="H25" s="22"/>
      <c r="I25" s="23"/>
      <c r="J25" s="23"/>
      <c r="K25" s="22"/>
      <c r="L25" s="24"/>
    </row>
    <row r="26" spans="2:22" x14ac:dyDescent="0.25">
      <c r="B26" s="25"/>
      <c r="C26">
        <f>C20-C6</f>
        <v>111</v>
      </c>
      <c r="E26" s="2">
        <f>C26/C$20</f>
        <v>0.64912280701754388</v>
      </c>
      <c r="F26" s="2"/>
      <c r="I26" s="1" t="s">
        <v>16</v>
      </c>
      <c r="K26" t="s">
        <v>15</v>
      </c>
      <c r="L26" s="28"/>
      <c r="S26">
        <f>75/111</f>
        <v>0.67567567567567566</v>
      </c>
    </row>
    <row r="27" spans="2:22" x14ac:dyDescent="0.25">
      <c r="B27" s="25"/>
      <c r="C27">
        <v>4.4999999999999998E-2</v>
      </c>
      <c r="I27" s="1" t="s">
        <v>9</v>
      </c>
      <c r="K27" t="s">
        <v>17</v>
      </c>
      <c r="L27" s="28"/>
      <c r="S27">
        <f>135/171</f>
        <v>0.78947368421052633</v>
      </c>
    </row>
    <row r="28" spans="2:22" x14ac:dyDescent="0.25">
      <c r="B28" s="25"/>
      <c r="C28">
        <v>4.4999999999999998E-2</v>
      </c>
      <c r="I28" s="1" t="s">
        <v>10</v>
      </c>
      <c r="K28" t="s">
        <v>18</v>
      </c>
      <c r="L28" s="28"/>
    </row>
    <row r="29" spans="2:22" ht="5.0999999999999996" customHeight="1" thickBot="1" x14ac:dyDescent="0.3">
      <c r="B29" s="31"/>
      <c r="C29" s="32"/>
      <c r="D29" s="32"/>
      <c r="E29" s="32"/>
      <c r="F29" s="32"/>
      <c r="G29" s="32"/>
      <c r="H29" s="32"/>
      <c r="I29" s="33"/>
      <c r="J29" s="33"/>
      <c r="K29" s="32"/>
      <c r="L29" s="34"/>
    </row>
    <row r="31" spans="2:22" x14ac:dyDescent="0.25">
      <c r="B31" s="16" t="s">
        <v>39</v>
      </c>
      <c r="C31" s="16"/>
    </row>
    <row r="32" spans="2:22" x14ac:dyDescent="0.25">
      <c r="C32" s="18" t="s">
        <v>38</v>
      </c>
    </row>
    <row r="33" spans="3:3" x14ac:dyDescent="0.25">
      <c r="C33" s="19" t="s">
        <v>11</v>
      </c>
    </row>
    <row r="34" spans="3:3" x14ac:dyDescent="0.25">
      <c r="C34" s="19" t="s">
        <v>12</v>
      </c>
    </row>
    <row r="35" spans="3:3" ht="5.0999999999999996" customHeight="1" x14ac:dyDescent="0.25">
      <c r="C35" s="19"/>
    </row>
    <row r="36" spans="3:3" x14ac:dyDescent="0.25">
      <c r="C36" s="18" t="s">
        <v>33</v>
      </c>
    </row>
    <row r="37" spans="3:3" x14ac:dyDescent="0.25">
      <c r="C37" s="19" t="s">
        <v>34</v>
      </c>
    </row>
    <row r="38" spans="3:3" x14ac:dyDescent="0.25">
      <c r="C38" s="19" t="s">
        <v>35</v>
      </c>
    </row>
    <row r="39" spans="3:3" ht="5.0999999999999996" customHeight="1" x14ac:dyDescent="0.25">
      <c r="C39" s="17"/>
    </row>
    <row r="40" spans="3:3" x14ac:dyDescent="0.25">
      <c r="C40" s="18" t="s">
        <v>36</v>
      </c>
    </row>
    <row r="41" spans="3:3" x14ac:dyDescent="0.25">
      <c r="C41" s="20" t="s">
        <v>32</v>
      </c>
    </row>
    <row r="42" spans="3:3" x14ac:dyDescent="0.25">
      <c r="C42" s="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7323-7972-426C-9789-2303C0641241}">
  <dimension ref="B2:AS55"/>
  <sheetViews>
    <sheetView showGridLines="0" tabSelected="1" workbookViewId="0">
      <selection activeCell="V10" sqref="V10"/>
    </sheetView>
  </sheetViews>
  <sheetFormatPr defaultRowHeight="15" x14ac:dyDescent="0.25"/>
  <cols>
    <col min="2" max="2" width="0.85546875" customWidth="1"/>
    <col min="3" max="3" width="6.85546875" customWidth="1"/>
    <col min="4" max="4" width="0.85546875" customWidth="1"/>
    <col min="5" max="7" width="6.85546875" customWidth="1"/>
    <col min="8" max="8" width="0.85546875" customWidth="1"/>
    <col min="9" max="9" width="6.85546875" customWidth="1"/>
    <col min="10" max="10" width="0.85546875" customWidth="1"/>
    <col min="11" max="12" width="6.85546875" customWidth="1"/>
    <col min="13" max="13" width="0.85546875" customWidth="1"/>
    <col min="14" max="14" width="6.85546875" customWidth="1"/>
    <col min="15" max="15" width="0.85546875" customWidth="1"/>
    <col min="16" max="16" width="6.85546875" customWidth="1"/>
    <col min="17" max="17" width="0.85546875" customWidth="1"/>
    <col min="18" max="18" width="6.85546875" customWidth="1"/>
    <col min="19" max="21" width="0.85546875" customWidth="1"/>
    <col min="22" max="22" width="6.85546875" customWidth="1"/>
    <col min="23" max="23" width="0.85546875" customWidth="1"/>
    <col min="24" max="24" width="6.85546875" customWidth="1"/>
    <col min="25" max="25" width="0.85546875" customWidth="1"/>
    <col min="26" max="26" width="6.85546875" customWidth="1"/>
    <col min="27" max="27" width="0.85546875" customWidth="1"/>
    <col min="28" max="28" width="6.85546875" customWidth="1"/>
    <col min="29" max="29" width="0.85546875" customWidth="1"/>
    <col min="30" max="30" width="6.85546875" customWidth="1"/>
    <col min="31" max="31" width="0.85546875" customWidth="1"/>
    <col min="32" max="32" width="6.85546875" customWidth="1"/>
    <col min="33" max="33" width="0.85546875" customWidth="1"/>
    <col min="34" max="34" width="6.85546875" customWidth="1"/>
    <col min="35" max="35" width="0.85546875" customWidth="1"/>
    <col min="36" max="36" width="6.85546875" customWidth="1"/>
    <col min="37" max="37" width="0.85546875" customWidth="1"/>
    <col min="38" max="38" width="6.85546875" customWidth="1"/>
    <col min="39" max="39" width="0.85546875" customWidth="1"/>
    <col min="40" max="40" width="6.85546875" customWidth="1"/>
    <col min="41" max="41" width="0.85546875" customWidth="1"/>
    <col min="42" max="42" width="6.85546875" customWidth="1"/>
    <col min="43" max="43" width="0.85546875" customWidth="1"/>
    <col min="44" max="44" width="6.85546875" customWidth="1"/>
    <col min="45" max="45" width="0.85546875" customWidth="1"/>
    <col min="46" max="57" width="6.85546875" customWidth="1"/>
    <col min="58" max="58" width="0.85546875" customWidth="1"/>
    <col min="59" max="59" width="6.85546875" customWidth="1"/>
    <col min="60" max="60" width="0.85546875" customWidth="1"/>
    <col min="61" max="61" width="6.85546875" customWidth="1"/>
    <col min="63" max="63" width="0.85546875" customWidth="1"/>
  </cols>
  <sheetData>
    <row r="2" spans="2:45" x14ac:dyDescent="0.25">
      <c r="B2" s="16" t="s">
        <v>53</v>
      </c>
      <c r="R2" s="51"/>
      <c r="S2" s="51"/>
      <c r="T2" s="51"/>
      <c r="U2" s="16" t="s">
        <v>85</v>
      </c>
      <c r="V2" s="51"/>
      <c r="W2" s="51"/>
      <c r="AH2" s="16"/>
      <c r="AI2" s="16"/>
      <c r="AQ2" s="51" t="s">
        <v>66</v>
      </c>
    </row>
    <row r="3" spans="2:45" ht="5.0999999999999996" customHeight="1" thickBot="1" x14ac:dyDescent="0.3">
      <c r="B3" s="16"/>
      <c r="T3" s="51"/>
    </row>
    <row r="4" spans="2:45" ht="5.0999999999999996" customHeight="1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4"/>
      <c r="T4" s="51"/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4"/>
    </row>
    <row r="5" spans="2:45" ht="57.75" customHeight="1" x14ac:dyDescent="0.25">
      <c r="B5" s="25"/>
      <c r="C5" s="99" t="s">
        <v>42</v>
      </c>
      <c r="E5" s="96" t="s">
        <v>50</v>
      </c>
      <c r="F5" s="89" t="s">
        <v>45</v>
      </c>
      <c r="G5" s="90" t="s">
        <v>46</v>
      </c>
      <c r="H5" s="59"/>
      <c r="I5" s="96" t="s">
        <v>50</v>
      </c>
      <c r="J5" s="89"/>
      <c r="K5" s="89" t="s">
        <v>45</v>
      </c>
      <c r="L5" s="90" t="s">
        <v>46</v>
      </c>
      <c r="M5" s="62"/>
      <c r="N5" s="96" t="s">
        <v>50</v>
      </c>
      <c r="O5" s="89"/>
      <c r="P5" s="89" t="s">
        <v>45</v>
      </c>
      <c r="Q5" s="89"/>
      <c r="R5" s="90" t="s">
        <v>46</v>
      </c>
      <c r="S5" s="85" t="s">
        <v>76</v>
      </c>
      <c r="T5" s="51"/>
      <c r="U5" s="86"/>
      <c r="V5" s="88" t="s">
        <v>48</v>
      </c>
      <c r="W5" s="89"/>
      <c r="X5" s="89"/>
      <c r="Y5" s="89"/>
      <c r="Z5" s="90" t="s">
        <v>72</v>
      </c>
      <c r="AA5" s="29"/>
      <c r="AB5" s="96" t="s">
        <v>50</v>
      </c>
      <c r="AC5" s="89"/>
      <c r="AD5" s="89" t="s">
        <v>49</v>
      </c>
      <c r="AE5" s="89"/>
      <c r="AF5" s="90" t="s">
        <v>51</v>
      </c>
      <c r="AG5" s="54"/>
      <c r="AH5" s="96" t="s">
        <v>50</v>
      </c>
      <c r="AI5" s="89"/>
      <c r="AJ5" s="89" t="s">
        <v>49</v>
      </c>
      <c r="AK5" s="89"/>
      <c r="AL5" s="90" t="s">
        <v>51</v>
      </c>
      <c r="AM5" s="60"/>
      <c r="AN5" s="96" t="s">
        <v>50</v>
      </c>
      <c r="AO5" s="89"/>
      <c r="AP5" s="89" t="s">
        <v>49</v>
      </c>
      <c r="AQ5" s="89"/>
      <c r="AR5" s="90" t="s">
        <v>51</v>
      </c>
      <c r="AS5" s="28"/>
    </row>
    <row r="6" spans="2:45" x14ac:dyDescent="0.25">
      <c r="B6" s="25"/>
      <c r="C6" s="100">
        <v>0</v>
      </c>
      <c r="E6" s="67">
        <v>0</v>
      </c>
      <c r="F6" s="29">
        <v>0</v>
      </c>
      <c r="G6" s="62">
        <v>0</v>
      </c>
      <c r="H6" s="59"/>
      <c r="I6" s="67">
        <v>0.05</v>
      </c>
      <c r="J6" s="37"/>
      <c r="K6" s="29">
        <v>0</v>
      </c>
      <c r="L6" s="62">
        <v>0</v>
      </c>
      <c r="M6" s="62"/>
      <c r="N6" s="67">
        <v>0.1</v>
      </c>
      <c r="O6" s="37"/>
      <c r="P6" s="29">
        <v>0</v>
      </c>
      <c r="Q6" s="29"/>
      <c r="R6" s="62">
        <v>0</v>
      </c>
      <c r="S6" s="85"/>
      <c r="T6" s="51"/>
      <c r="U6" s="86"/>
      <c r="V6" s="91">
        <v>100</v>
      </c>
      <c r="W6" s="29"/>
      <c r="X6" s="29"/>
      <c r="Y6" s="29"/>
      <c r="Z6" s="62">
        <f t="shared" ref="Z6:Z17" si="0">247.07*LN(V6)-1005</f>
        <v>132.79939785207785</v>
      </c>
      <c r="AA6" s="29"/>
      <c r="AB6" s="67">
        <v>0</v>
      </c>
      <c r="AD6" s="29">
        <v>162.79939785207785</v>
      </c>
      <c r="AF6" s="68">
        <v>25.2</v>
      </c>
      <c r="AG6" s="54"/>
      <c r="AH6" s="67">
        <v>0.05</v>
      </c>
      <c r="AJ6" s="29">
        <v>382.79939785207785</v>
      </c>
      <c r="AK6" s="29"/>
      <c r="AL6" s="68">
        <v>19.600000000000001</v>
      </c>
      <c r="AM6" s="60"/>
      <c r="AN6" s="67">
        <v>0.1</v>
      </c>
      <c r="AP6" s="29">
        <v>382.79939785207785</v>
      </c>
      <c r="AR6" s="68">
        <v>11.8</v>
      </c>
      <c r="AS6" s="28"/>
    </row>
    <row r="7" spans="2:45" x14ac:dyDescent="0.25">
      <c r="B7" s="25"/>
      <c r="C7" s="100">
        <v>50</v>
      </c>
      <c r="E7" s="67">
        <v>0</v>
      </c>
      <c r="F7" s="29">
        <v>16</v>
      </c>
      <c r="G7" s="62">
        <v>16</v>
      </c>
      <c r="H7" s="59"/>
      <c r="I7" s="67">
        <v>0.05</v>
      </c>
      <c r="J7" s="37"/>
      <c r="K7" s="29">
        <v>3.2</v>
      </c>
      <c r="L7" s="62">
        <v>3.1</v>
      </c>
      <c r="M7" s="62"/>
      <c r="N7" s="67">
        <v>0.1</v>
      </c>
      <c r="O7" s="37"/>
      <c r="P7" s="29">
        <v>1.7</v>
      </c>
      <c r="Q7" s="29"/>
      <c r="R7" s="62">
        <v>1.6</v>
      </c>
      <c r="S7" s="85"/>
      <c r="T7" s="51"/>
      <c r="U7" s="86"/>
      <c r="V7" s="91">
        <v>110</v>
      </c>
      <c r="W7" s="29"/>
      <c r="X7" s="29"/>
      <c r="Y7" s="29"/>
      <c r="Z7" s="62">
        <f t="shared" si="0"/>
        <v>156.34768397633229</v>
      </c>
      <c r="AA7" s="29"/>
      <c r="AB7" s="67">
        <v>0</v>
      </c>
      <c r="AD7" s="29">
        <v>186.34768397633229</v>
      </c>
      <c r="AF7" s="68">
        <v>26.5</v>
      </c>
      <c r="AG7" s="54"/>
      <c r="AH7" s="67">
        <v>0.05</v>
      </c>
      <c r="AJ7" s="29">
        <v>406.34768397633229</v>
      </c>
      <c r="AK7" s="29"/>
      <c r="AL7" s="68">
        <v>20.5</v>
      </c>
      <c r="AM7" s="60"/>
      <c r="AN7" s="67">
        <v>0.1</v>
      </c>
      <c r="AP7" s="29">
        <v>406.34768397633229</v>
      </c>
      <c r="AR7" s="68">
        <v>12.5</v>
      </c>
      <c r="AS7" s="28"/>
    </row>
    <row r="8" spans="2:45" x14ac:dyDescent="0.25">
      <c r="B8" s="25"/>
      <c r="C8" s="101">
        <v>100</v>
      </c>
      <c r="E8" s="67">
        <v>0</v>
      </c>
      <c r="F8" s="29">
        <v>21.2</v>
      </c>
      <c r="G8" s="62">
        <v>21.2</v>
      </c>
      <c r="H8" s="59"/>
      <c r="I8" s="67">
        <v>0.05</v>
      </c>
      <c r="J8" s="37"/>
      <c r="K8" s="29">
        <v>6.3</v>
      </c>
      <c r="L8" s="62">
        <v>6.1</v>
      </c>
      <c r="M8" s="62"/>
      <c r="N8" s="67">
        <v>0.1</v>
      </c>
      <c r="O8" s="37"/>
      <c r="P8" s="29">
        <v>3.3</v>
      </c>
      <c r="Q8" s="29"/>
      <c r="R8" s="62">
        <v>3.2</v>
      </c>
      <c r="S8" s="85"/>
      <c r="T8" s="51"/>
      <c r="U8" s="86"/>
      <c r="V8" s="87">
        <v>120</v>
      </c>
      <c r="W8" s="29"/>
      <c r="X8" s="29"/>
      <c r="Y8" s="29"/>
      <c r="Z8" s="62">
        <f t="shared" si="0"/>
        <v>177.84558488916014</v>
      </c>
      <c r="AA8" s="29"/>
      <c r="AB8" s="67">
        <v>0</v>
      </c>
      <c r="AD8" s="29">
        <v>207.84558488916014</v>
      </c>
      <c r="AF8" s="68">
        <v>27.6</v>
      </c>
      <c r="AG8" s="54"/>
      <c r="AH8" s="67">
        <v>0.05</v>
      </c>
      <c r="AJ8" s="29">
        <v>427.84558488916014</v>
      </c>
      <c r="AK8" s="29"/>
      <c r="AL8" s="68">
        <v>21.3</v>
      </c>
      <c r="AM8" s="60"/>
      <c r="AN8" s="67">
        <v>0.1</v>
      </c>
      <c r="AP8" s="29">
        <v>427.84558488916014</v>
      </c>
      <c r="AR8" s="68">
        <v>13.1</v>
      </c>
      <c r="AS8" s="28"/>
    </row>
    <row r="9" spans="2:45" x14ac:dyDescent="0.25">
      <c r="B9" s="25"/>
      <c r="C9" s="102">
        <v>150</v>
      </c>
      <c r="E9" s="67">
        <v>0</v>
      </c>
      <c r="F9" s="29">
        <v>24.7</v>
      </c>
      <c r="G9" s="62">
        <v>24.7</v>
      </c>
      <c r="H9" s="59"/>
      <c r="I9" s="67">
        <v>0.05</v>
      </c>
      <c r="J9" s="37"/>
      <c r="K9" s="29">
        <v>9.3000000000000007</v>
      </c>
      <c r="L9" s="62">
        <v>8.9</v>
      </c>
      <c r="M9" s="62"/>
      <c r="N9" s="67">
        <v>0.1</v>
      </c>
      <c r="O9" s="37"/>
      <c r="P9" s="29">
        <v>5</v>
      </c>
      <c r="Q9" s="29"/>
      <c r="R9" s="62">
        <v>4.8</v>
      </c>
      <c r="S9" s="85"/>
      <c r="T9" s="51"/>
      <c r="U9" s="86"/>
      <c r="V9" s="87">
        <v>130</v>
      </c>
      <c r="W9" s="29"/>
      <c r="X9" s="29"/>
      <c r="Y9" s="29"/>
      <c r="Z9" s="62">
        <f t="shared" si="0"/>
        <v>197.62173667406068</v>
      </c>
      <c r="AA9" s="29"/>
      <c r="AB9" s="67">
        <v>0</v>
      </c>
      <c r="AD9" s="29">
        <v>227.62173667406068</v>
      </c>
      <c r="AF9" s="68">
        <v>28.5</v>
      </c>
      <c r="AG9" s="54"/>
      <c r="AH9" s="67">
        <v>0.05</v>
      </c>
      <c r="AJ9" s="29">
        <v>447.62173667406068</v>
      </c>
      <c r="AK9" s="29"/>
      <c r="AL9" s="68">
        <v>22</v>
      </c>
      <c r="AM9" s="60"/>
      <c r="AN9" s="67">
        <v>0.1</v>
      </c>
      <c r="AP9" s="29">
        <v>447.62173667406068</v>
      </c>
      <c r="AR9" s="68">
        <v>13.6</v>
      </c>
      <c r="AS9" s="28"/>
    </row>
    <row r="10" spans="2:45" x14ac:dyDescent="0.25">
      <c r="B10" s="25"/>
      <c r="C10" s="103">
        <v>200</v>
      </c>
      <c r="E10" s="67">
        <v>0</v>
      </c>
      <c r="F10" s="29">
        <v>27.5</v>
      </c>
      <c r="G10" s="62">
        <v>27.5</v>
      </c>
      <c r="H10" s="98"/>
      <c r="I10" s="67">
        <v>0.05</v>
      </c>
      <c r="J10" s="37"/>
      <c r="K10" s="29">
        <v>12</v>
      </c>
      <c r="L10" s="62">
        <v>11.5</v>
      </c>
      <c r="M10" s="68"/>
      <c r="N10" s="67">
        <v>0.1</v>
      </c>
      <c r="O10" s="37"/>
      <c r="P10" s="29">
        <v>6.6</v>
      </c>
      <c r="Q10" s="29"/>
      <c r="R10" s="62">
        <v>6.3</v>
      </c>
      <c r="S10" s="85"/>
      <c r="T10" s="51"/>
      <c r="U10" s="86"/>
      <c r="V10" s="87">
        <v>135</v>
      </c>
      <c r="W10" s="47"/>
      <c r="X10" s="47" t="s">
        <v>0</v>
      </c>
      <c r="Y10" s="47"/>
      <c r="Z10" s="63">
        <f t="shared" si="0"/>
        <v>206.94623950878281</v>
      </c>
      <c r="AA10" s="29"/>
      <c r="AB10" s="69">
        <v>0</v>
      </c>
      <c r="AC10" s="40"/>
      <c r="AD10" s="47">
        <v>236.94623950878281</v>
      </c>
      <c r="AE10" s="47"/>
      <c r="AF10" s="97">
        <v>29</v>
      </c>
      <c r="AG10" s="54"/>
      <c r="AH10" s="69">
        <v>0.05</v>
      </c>
      <c r="AI10" s="56"/>
      <c r="AJ10" s="47">
        <v>456.94623950878281</v>
      </c>
      <c r="AK10" s="40"/>
      <c r="AL10" s="63">
        <v>22.3</v>
      </c>
      <c r="AM10" s="84"/>
      <c r="AN10" s="69">
        <v>0.1</v>
      </c>
      <c r="AO10" s="56"/>
      <c r="AP10" s="47">
        <v>456.94623950878281</v>
      </c>
      <c r="AQ10" s="47"/>
      <c r="AR10" s="63">
        <v>13.9</v>
      </c>
      <c r="AS10" s="28"/>
    </row>
    <row r="11" spans="2:45" x14ac:dyDescent="0.25">
      <c r="B11" s="25"/>
      <c r="C11" s="103">
        <v>250</v>
      </c>
      <c r="E11" s="67">
        <v>0</v>
      </c>
      <c r="F11" s="29">
        <v>29.9</v>
      </c>
      <c r="G11" s="62">
        <v>29.9</v>
      </c>
      <c r="H11" s="59"/>
      <c r="I11" s="67">
        <v>0.05</v>
      </c>
      <c r="J11" s="37"/>
      <c r="K11" s="29">
        <v>14.5</v>
      </c>
      <c r="L11" s="62">
        <v>14</v>
      </c>
      <c r="M11" s="62"/>
      <c r="N11" s="67">
        <v>0.1</v>
      </c>
      <c r="O11" s="37"/>
      <c r="P11" s="29">
        <v>8.1999999999999993</v>
      </c>
      <c r="Q11" s="29"/>
      <c r="R11" s="62">
        <v>7.9</v>
      </c>
      <c r="S11" s="85"/>
      <c r="T11" s="51"/>
      <c r="U11" s="86"/>
      <c r="V11" s="92">
        <v>140</v>
      </c>
      <c r="W11" s="29"/>
      <c r="X11" s="29"/>
      <c r="Y11" s="29"/>
      <c r="Z11" s="62">
        <f t="shared" si="0"/>
        <v>215.93159335408063</v>
      </c>
      <c r="AA11" s="29"/>
      <c r="AB11" s="67">
        <v>0</v>
      </c>
      <c r="AD11" s="29">
        <v>245.93159335408063</v>
      </c>
      <c r="AF11" s="68">
        <v>29.3</v>
      </c>
      <c r="AG11" s="54"/>
      <c r="AH11" s="67">
        <v>0.05</v>
      </c>
      <c r="AJ11" s="29">
        <v>465.93159335408063</v>
      </c>
      <c r="AK11" s="29"/>
      <c r="AL11" s="68">
        <v>22.6</v>
      </c>
      <c r="AM11" s="60"/>
      <c r="AN11" s="67">
        <v>0.1</v>
      </c>
      <c r="AP11" s="29">
        <v>465.93159335408063</v>
      </c>
      <c r="AR11" s="68">
        <v>14.1</v>
      </c>
      <c r="AS11" s="28"/>
    </row>
    <row r="12" spans="2:45" x14ac:dyDescent="0.25">
      <c r="B12" s="25"/>
      <c r="C12" s="103">
        <v>300</v>
      </c>
      <c r="E12" s="67">
        <v>0</v>
      </c>
      <c r="F12" s="29">
        <v>31.9</v>
      </c>
      <c r="G12" s="62">
        <v>31.9</v>
      </c>
      <c r="H12" s="59"/>
      <c r="I12" s="67">
        <v>0.05</v>
      </c>
      <c r="J12" s="37"/>
      <c r="K12" s="29">
        <v>16.8</v>
      </c>
      <c r="L12" s="62">
        <v>16.3</v>
      </c>
      <c r="M12" s="62"/>
      <c r="N12" s="67">
        <v>0.1</v>
      </c>
      <c r="O12" s="37"/>
      <c r="P12" s="29">
        <v>9.8000000000000007</v>
      </c>
      <c r="Q12" s="29"/>
      <c r="R12" s="62">
        <v>9.4</v>
      </c>
      <c r="S12" s="85"/>
      <c r="T12" s="51"/>
      <c r="U12" s="86"/>
      <c r="V12" s="93">
        <v>144</v>
      </c>
      <c r="W12" s="111"/>
      <c r="X12" s="111" t="s">
        <v>52</v>
      </c>
      <c r="Y12" s="111"/>
      <c r="Z12" s="106">
        <f t="shared" si="0"/>
        <v>222.89177192624243</v>
      </c>
      <c r="AA12" s="29"/>
      <c r="AB12" s="107">
        <v>0</v>
      </c>
      <c r="AC12" s="108"/>
      <c r="AD12" s="111">
        <v>252.89177192624243</v>
      </c>
      <c r="AE12" s="108"/>
      <c r="AF12" s="109">
        <v>29.6</v>
      </c>
      <c r="AG12" s="54"/>
      <c r="AH12" s="107">
        <v>0.05</v>
      </c>
      <c r="AI12" s="108"/>
      <c r="AJ12" s="111">
        <v>472.89177192624243</v>
      </c>
      <c r="AK12" s="111"/>
      <c r="AL12" s="109">
        <v>22.9</v>
      </c>
      <c r="AM12" s="60"/>
      <c r="AN12" s="107">
        <v>0.1</v>
      </c>
      <c r="AO12" s="108"/>
      <c r="AP12" s="111">
        <v>472.89177192624243</v>
      </c>
      <c r="AQ12" s="108"/>
      <c r="AR12" s="109">
        <v>14.3</v>
      </c>
      <c r="AS12" s="28"/>
    </row>
    <row r="13" spans="2:45" x14ac:dyDescent="0.25">
      <c r="B13" s="25"/>
      <c r="C13" s="103">
        <v>350</v>
      </c>
      <c r="E13" s="67">
        <v>0</v>
      </c>
      <c r="F13" s="29">
        <v>33.700000000000003</v>
      </c>
      <c r="G13" s="62">
        <v>33.700000000000003</v>
      </c>
      <c r="H13" s="59"/>
      <c r="I13" s="67">
        <v>0.05</v>
      </c>
      <c r="J13" s="37"/>
      <c r="K13" s="29">
        <v>19</v>
      </c>
      <c r="L13" s="62">
        <v>18.399999999999999</v>
      </c>
      <c r="M13" s="62"/>
      <c r="N13" s="67">
        <v>0.1</v>
      </c>
      <c r="O13" s="37"/>
      <c r="P13" s="29">
        <v>11.3</v>
      </c>
      <c r="Q13" s="29"/>
      <c r="R13" s="62">
        <v>10.9</v>
      </c>
      <c r="S13" s="85"/>
      <c r="T13" s="51"/>
      <c r="U13" s="86"/>
      <c r="V13" s="92">
        <v>150</v>
      </c>
      <c r="W13" s="29"/>
      <c r="X13" s="29"/>
      <c r="Y13" s="29"/>
      <c r="Z13" s="62">
        <f t="shared" si="0"/>
        <v>232.97766211236171</v>
      </c>
      <c r="AA13" s="29"/>
      <c r="AB13" s="67">
        <v>0</v>
      </c>
      <c r="AD13" s="29">
        <v>262.97766211236171</v>
      </c>
      <c r="AF13" s="68">
        <v>30.1</v>
      </c>
      <c r="AG13" s="54"/>
      <c r="AH13" s="67">
        <v>0.05</v>
      </c>
      <c r="AJ13" s="29">
        <v>482.97766211236171</v>
      </c>
      <c r="AK13" s="29"/>
      <c r="AL13" s="68">
        <v>23.2</v>
      </c>
      <c r="AM13" s="60"/>
      <c r="AN13" s="67">
        <v>0.1</v>
      </c>
      <c r="AP13" s="29">
        <v>482.97766211236171</v>
      </c>
      <c r="AR13" s="68">
        <v>14.6</v>
      </c>
      <c r="AS13" s="28"/>
    </row>
    <row r="14" spans="2:45" x14ac:dyDescent="0.25">
      <c r="B14" s="25"/>
      <c r="C14" s="103">
        <v>400</v>
      </c>
      <c r="E14" s="67">
        <v>0</v>
      </c>
      <c r="F14" s="29">
        <v>35.4</v>
      </c>
      <c r="G14" s="62">
        <v>35.4</v>
      </c>
      <c r="H14" s="59"/>
      <c r="I14" s="67">
        <v>0.05</v>
      </c>
      <c r="J14" s="37"/>
      <c r="K14" s="29">
        <v>20.9</v>
      </c>
      <c r="L14" s="62">
        <v>20.399999999999999</v>
      </c>
      <c r="M14" s="62"/>
      <c r="N14" s="67">
        <v>0.1</v>
      </c>
      <c r="O14" s="37"/>
      <c r="P14" s="29">
        <v>12.8</v>
      </c>
      <c r="Q14" s="29"/>
      <c r="R14" s="62">
        <v>12.3</v>
      </c>
      <c r="S14" s="85"/>
      <c r="T14" s="51"/>
      <c r="U14" s="86"/>
      <c r="V14" s="94">
        <v>154</v>
      </c>
      <c r="W14" s="46"/>
      <c r="X14" s="46" t="s">
        <v>1</v>
      </c>
      <c r="Y14" s="46"/>
      <c r="Z14" s="76">
        <f t="shared" si="0"/>
        <v>239.47987947833531</v>
      </c>
      <c r="AA14" s="29"/>
      <c r="AB14" s="70">
        <v>0</v>
      </c>
      <c r="AC14" s="5"/>
      <c r="AD14" s="46">
        <v>239.47987947833531</v>
      </c>
      <c r="AE14" s="5"/>
      <c r="AF14" s="112">
        <v>29.1</v>
      </c>
      <c r="AG14" s="54"/>
      <c r="AH14" s="70">
        <v>0.05</v>
      </c>
      <c r="AI14" s="5"/>
      <c r="AJ14" s="46">
        <v>489.47987947833531</v>
      </c>
      <c r="AK14" s="46"/>
      <c r="AL14" s="112">
        <v>23.4</v>
      </c>
      <c r="AM14" s="60"/>
      <c r="AN14" s="70">
        <v>0.1</v>
      </c>
      <c r="AO14" s="5"/>
      <c r="AP14" s="46">
        <v>489.47987947833531</v>
      </c>
      <c r="AQ14" s="5"/>
      <c r="AR14" s="112">
        <v>14.8</v>
      </c>
      <c r="AS14" s="28"/>
    </row>
    <row r="15" spans="2:45" x14ac:dyDescent="0.25">
      <c r="B15" s="25"/>
      <c r="C15" s="103">
        <v>450</v>
      </c>
      <c r="E15" s="67">
        <v>0</v>
      </c>
      <c r="F15" s="29">
        <v>36.9</v>
      </c>
      <c r="G15" s="62">
        <v>36.9</v>
      </c>
      <c r="H15" s="59"/>
      <c r="I15" s="67">
        <v>0.05</v>
      </c>
      <c r="J15" s="37"/>
      <c r="K15" s="29">
        <v>22.8</v>
      </c>
      <c r="L15" s="62">
        <v>22.2</v>
      </c>
      <c r="M15" s="62"/>
      <c r="N15" s="67">
        <v>0.1</v>
      </c>
      <c r="O15" s="37"/>
      <c r="P15" s="29">
        <v>14.3</v>
      </c>
      <c r="Q15" s="29"/>
      <c r="R15" s="62">
        <v>13.7</v>
      </c>
      <c r="S15" s="85"/>
      <c r="T15" s="51"/>
      <c r="U15" s="86"/>
      <c r="V15" s="94">
        <v>160</v>
      </c>
      <c r="W15" s="29"/>
      <c r="X15" s="29"/>
      <c r="Y15" s="29"/>
      <c r="Z15" s="62">
        <f t="shared" si="0"/>
        <v>248.92319452982156</v>
      </c>
      <c r="AA15" s="29"/>
      <c r="AB15" s="67">
        <v>0</v>
      </c>
      <c r="AD15" s="29">
        <v>248.92319452982156</v>
      </c>
      <c r="AF15" s="68">
        <v>29.5</v>
      </c>
      <c r="AG15" s="54"/>
      <c r="AH15" s="67">
        <v>0.05</v>
      </c>
      <c r="AJ15" s="29">
        <v>498.92319452982156</v>
      </c>
      <c r="AK15" s="29"/>
      <c r="AL15" s="68">
        <v>23.7</v>
      </c>
      <c r="AM15" s="60"/>
      <c r="AN15" s="67">
        <v>0.1</v>
      </c>
      <c r="AP15" s="29">
        <v>498.92319452982156</v>
      </c>
      <c r="AR15" s="68">
        <v>15</v>
      </c>
      <c r="AS15" s="28"/>
    </row>
    <row r="16" spans="2:45" x14ac:dyDescent="0.25">
      <c r="B16" s="25"/>
      <c r="C16" s="103">
        <v>500</v>
      </c>
      <c r="E16" s="67">
        <v>0</v>
      </c>
      <c r="F16" s="29">
        <v>38.299999999999997</v>
      </c>
      <c r="G16" s="62">
        <v>38.299999999999997</v>
      </c>
      <c r="H16" s="59"/>
      <c r="I16" s="67">
        <v>0.05</v>
      </c>
      <c r="J16" s="37"/>
      <c r="K16" s="29">
        <v>24.5</v>
      </c>
      <c r="L16" s="62">
        <v>23.9</v>
      </c>
      <c r="M16" s="62"/>
      <c r="N16" s="67">
        <v>0.1</v>
      </c>
      <c r="O16" s="37"/>
      <c r="P16" s="29">
        <v>15.7</v>
      </c>
      <c r="Q16" s="29"/>
      <c r="R16" s="62">
        <v>15.1</v>
      </c>
      <c r="S16" s="85"/>
      <c r="T16" s="51"/>
      <c r="U16" s="86"/>
      <c r="V16" s="94">
        <v>170</v>
      </c>
      <c r="W16" s="29"/>
      <c r="X16" s="29"/>
      <c r="Y16" s="29"/>
      <c r="Z16" s="62">
        <f t="shared" si="0"/>
        <v>263.90171984200811</v>
      </c>
      <c r="AA16" s="29"/>
      <c r="AB16" s="67">
        <v>0</v>
      </c>
      <c r="AD16" s="29">
        <v>263.90171984200811</v>
      </c>
      <c r="AF16" s="68">
        <v>30.1</v>
      </c>
      <c r="AG16" s="54"/>
      <c r="AH16" s="67">
        <v>0.05</v>
      </c>
      <c r="AJ16" s="29">
        <v>513.90171984200811</v>
      </c>
      <c r="AK16" s="29"/>
      <c r="AL16" s="68">
        <v>24.2</v>
      </c>
      <c r="AM16" s="60"/>
      <c r="AN16" s="67">
        <v>0.1</v>
      </c>
      <c r="AP16" s="29">
        <v>513.90171984200811</v>
      </c>
      <c r="AR16" s="68">
        <v>15.4</v>
      </c>
      <c r="AS16" s="28"/>
    </row>
    <row r="17" spans="2:45" x14ac:dyDescent="0.25">
      <c r="B17" s="25"/>
      <c r="C17" s="104">
        <v>550</v>
      </c>
      <c r="E17" s="72">
        <v>0</v>
      </c>
      <c r="F17" s="75">
        <v>39.6</v>
      </c>
      <c r="G17" s="78">
        <v>39.6</v>
      </c>
      <c r="H17" s="59"/>
      <c r="I17" s="72">
        <v>0.05</v>
      </c>
      <c r="J17" s="74"/>
      <c r="K17" s="75">
        <v>26.1</v>
      </c>
      <c r="L17" s="78">
        <v>25.5</v>
      </c>
      <c r="M17" s="62"/>
      <c r="N17" s="72">
        <v>0.1</v>
      </c>
      <c r="O17" s="74"/>
      <c r="P17" s="75">
        <v>17</v>
      </c>
      <c r="Q17" s="75"/>
      <c r="R17" s="78">
        <v>16.399999999999999</v>
      </c>
      <c r="S17" s="85"/>
      <c r="T17" s="51"/>
      <c r="U17" s="86"/>
      <c r="V17" s="95">
        <v>171</v>
      </c>
      <c r="W17" s="75"/>
      <c r="X17" s="75"/>
      <c r="Y17" s="75"/>
      <c r="Z17" s="78">
        <f t="shared" si="0"/>
        <v>265.3508149051122</v>
      </c>
      <c r="AA17" s="29"/>
      <c r="AB17" s="72">
        <v>0</v>
      </c>
      <c r="AC17" s="79"/>
      <c r="AD17" s="75">
        <v>265.3508149051122</v>
      </c>
      <c r="AE17" s="79"/>
      <c r="AF17" s="73">
        <v>30.2</v>
      </c>
      <c r="AG17" s="54"/>
      <c r="AH17" s="72">
        <v>0.05</v>
      </c>
      <c r="AI17" s="79"/>
      <c r="AJ17" s="75">
        <v>515.3508149051122</v>
      </c>
      <c r="AK17" s="75"/>
      <c r="AL17" s="73">
        <v>24.3</v>
      </c>
      <c r="AM17" s="60"/>
      <c r="AN17" s="72">
        <v>0.1</v>
      </c>
      <c r="AO17" s="79"/>
      <c r="AP17" s="75">
        <v>515.3508149051122</v>
      </c>
      <c r="AQ17" s="79"/>
      <c r="AR17" s="73">
        <v>15.5</v>
      </c>
      <c r="AS17" s="28"/>
    </row>
    <row r="18" spans="2:45" ht="5.0999999999999996" customHeight="1" thickBot="1" x14ac:dyDescent="0.3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4"/>
      <c r="T18" s="51"/>
      <c r="U18" s="31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4"/>
    </row>
    <row r="19" spans="2:45" x14ac:dyDescent="0.25">
      <c r="T19" s="51"/>
    </row>
    <row r="20" spans="2:45" x14ac:dyDescent="0.25">
      <c r="B20" s="117" t="s">
        <v>39</v>
      </c>
      <c r="C20" s="117"/>
      <c r="D20" s="44"/>
      <c r="T20" s="51"/>
      <c r="AA20" s="16" t="s">
        <v>74</v>
      </c>
      <c r="AR20" s="51" t="s">
        <v>66</v>
      </c>
    </row>
    <row r="21" spans="2:45" ht="5.0999999999999996" customHeight="1" thickBot="1" x14ac:dyDescent="0.3">
      <c r="B21" s="117"/>
      <c r="C21" s="117"/>
      <c r="D21" s="44"/>
    </row>
    <row r="22" spans="2:45" ht="5.0999999999999996" customHeight="1" x14ac:dyDescent="0.25">
      <c r="B22" s="117"/>
      <c r="C22" s="117"/>
      <c r="D22" s="44"/>
      <c r="E22" s="43"/>
      <c r="F22" s="43"/>
      <c r="AA22" s="21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4"/>
    </row>
    <row r="23" spans="2:45" ht="18.95" customHeight="1" x14ac:dyDescent="0.25">
      <c r="C23" s="18" t="s">
        <v>69</v>
      </c>
      <c r="D23" s="18"/>
      <c r="E23" s="43"/>
      <c r="F23" s="43"/>
      <c r="AA23" s="25"/>
      <c r="AB23" s="114" t="s">
        <v>48</v>
      </c>
      <c r="AC23" s="114"/>
      <c r="AD23" s="114"/>
      <c r="AE23" s="114" t="s">
        <v>42</v>
      </c>
      <c r="AF23" s="114"/>
      <c r="AG23" s="114"/>
      <c r="AH23" s="66" t="s">
        <v>50</v>
      </c>
      <c r="AI23" s="66"/>
      <c r="AJ23" s="116" t="s">
        <v>51</v>
      </c>
      <c r="AK23" s="65"/>
      <c r="AL23" s="115" t="s">
        <v>50</v>
      </c>
      <c r="AM23" s="26"/>
      <c r="AN23" s="116" t="s">
        <v>51</v>
      </c>
      <c r="AO23" s="65"/>
      <c r="AP23" s="115" t="s">
        <v>50</v>
      </c>
      <c r="AR23" s="116" t="s">
        <v>51</v>
      </c>
      <c r="AS23" s="28"/>
    </row>
    <row r="24" spans="2:45" ht="15" customHeight="1" x14ac:dyDescent="0.25">
      <c r="C24" s="20" t="s">
        <v>40</v>
      </c>
      <c r="D24" s="20"/>
      <c r="AA24" s="25"/>
      <c r="AB24" s="114"/>
      <c r="AC24" s="114"/>
      <c r="AD24" s="114"/>
      <c r="AE24" s="114"/>
      <c r="AF24" s="114"/>
      <c r="AG24" s="114"/>
      <c r="AH24" s="66"/>
      <c r="AI24" s="66"/>
      <c r="AJ24" s="116"/>
      <c r="AK24" s="65"/>
      <c r="AL24" s="115"/>
      <c r="AM24" s="26"/>
      <c r="AN24" s="116"/>
      <c r="AO24" s="65"/>
      <c r="AP24" s="115"/>
      <c r="AR24" s="116"/>
      <c r="AS24" s="28"/>
    </row>
    <row r="25" spans="2:45" x14ac:dyDescent="0.25">
      <c r="C25" s="19" t="s">
        <v>67</v>
      </c>
      <c r="D25" s="19"/>
      <c r="AA25" s="25"/>
      <c r="AB25" s="39">
        <v>100</v>
      </c>
      <c r="AC25" s="39"/>
      <c r="AD25" s="29"/>
      <c r="AF25" s="62">
        <f t="shared" ref="AF25:AF36" si="1">247.07*LN(AB25)-1005</f>
        <v>132.79939785207785</v>
      </c>
      <c r="AH25" s="67">
        <v>0</v>
      </c>
      <c r="AJ25" s="68">
        <v>23.5</v>
      </c>
      <c r="AK25" s="65"/>
      <c r="AL25" s="67">
        <v>0.05</v>
      </c>
      <c r="AM25" s="37"/>
      <c r="AN25" s="68">
        <v>8.3000000000000007</v>
      </c>
      <c r="AO25" s="65"/>
      <c r="AP25" s="67">
        <v>0.1</v>
      </c>
      <c r="AR25" s="62">
        <v>4.5</v>
      </c>
      <c r="AS25" s="28"/>
    </row>
    <row r="26" spans="2:45" x14ac:dyDescent="0.25">
      <c r="C26" s="19" t="s">
        <v>68</v>
      </c>
      <c r="D26" s="19"/>
      <c r="AA26" s="25"/>
      <c r="AB26" s="39">
        <v>110</v>
      </c>
      <c r="AC26" s="39"/>
      <c r="AD26" s="29"/>
      <c r="AF26" s="62">
        <f t="shared" si="1"/>
        <v>156.34768397633229</v>
      </c>
      <c r="AH26" s="67">
        <v>0</v>
      </c>
      <c r="AJ26" s="68">
        <v>24.9</v>
      </c>
      <c r="AK26" s="65"/>
      <c r="AL26" s="67">
        <v>0.05</v>
      </c>
      <c r="AM26" s="37"/>
      <c r="AN26" s="68">
        <v>9.6</v>
      </c>
      <c r="AO26" s="65"/>
      <c r="AP26" s="67">
        <v>0.1</v>
      </c>
      <c r="AR26" s="62">
        <v>5.2</v>
      </c>
      <c r="AS26" s="28"/>
    </row>
    <row r="27" spans="2:45" x14ac:dyDescent="0.25">
      <c r="C27" s="19" t="s">
        <v>41</v>
      </c>
      <c r="D27" s="19"/>
      <c r="AA27" s="25"/>
      <c r="AB27" s="40">
        <v>120</v>
      </c>
      <c r="AC27" s="40"/>
      <c r="AD27" s="29"/>
      <c r="AF27" s="62">
        <f t="shared" si="1"/>
        <v>177.84558488916014</v>
      </c>
      <c r="AH27" s="67">
        <v>0</v>
      </c>
      <c r="AJ27" s="68">
        <v>26.1</v>
      </c>
      <c r="AK27" s="65"/>
      <c r="AL27" s="67">
        <v>0.05</v>
      </c>
      <c r="AM27" s="37"/>
      <c r="AN27" s="68">
        <v>10.8</v>
      </c>
      <c r="AO27" s="65"/>
      <c r="AP27" s="67">
        <v>0.1</v>
      </c>
      <c r="AR27" s="62">
        <v>5.9</v>
      </c>
      <c r="AS27" s="28"/>
    </row>
    <row r="28" spans="2:45" x14ac:dyDescent="0.25">
      <c r="C28" s="18" t="s">
        <v>70</v>
      </c>
      <c r="D28" s="18"/>
      <c r="AA28" s="25"/>
      <c r="AB28" s="40">
        <v>130</v>
      </c>
      <c r="AC28" s="40"/>
      <c r="AD28" s="29"/>
      <c r="AF28" s="62">
        <f t="shared" si="1"/>
        <v>197.62173667406068</v>
      </c>
      <c r="AH28" s="67">
        <v>0</v>
      </c>
      <c r="AJ28" s="68">
        <v>27.2</v>
      </c>
      <c r="AK28" s="65"/>
      <c r="AL28" s="67">
        <v>0.05</v>
      </c>
      <c r="AM28" s="37"/>
      <c r="AN28" s="68">
        <v>11.9</v>
      </c>
      <c r="AO28" s="65"/>
      <c r="AP28" s="67">
        <v>0.1</v>
      </c>
      <c r="AR28" s="62">
        <v>6.6</v>
      </c>
      <c r="AS28" s="28"/>
    </row>
    <row r="29" spans="2:45" x14ac:dyDescent="0.25">
      <c r="C29" s="19" t="s">
        <v>55</v>
      </c>
      <c r="D29" s="19"/>
      <c r="AA29" s="25"/>
      <c r="AB29" s="40">
        <v>135</v>
      </c>
      <c r="AC29" s="40"/>
      <c r="AD29" s="40" t="s">
        <v>0</v>
      </c>
      <c r="AE29" s="40"/>
      <c r="AF29" s="63">
        <f t="shared" si="1"/>
        <v>206.94623950878281</v>
      </c>
      <c r="AH29" s="69">
        <v>0</v>
      </c>
      <c r="AI29" s="40"/>
      <c r="AJ29" s="63">
        <v>27.6</v>
      </c>
      <c r="AK29" s="65"/>
      <c r="AL29" s="69">
        <v>0.05</v>
      </c>
      <c r="AM29" s="40"/>
      <c r="AN29" s="63">
        <v>12.4</v>
      </c>
      <c r="AO29" s="65"/>
      <c r="AP29" s="69">
        <v>0.1</v>
      </c>
      <c r="AQ29" s="56"/>
      <c r="AR29" s="63">
        <v>6.9</v>
      </c>
      <c r="AS29" s="28"/>
    </row>
    <row r="30" spans="2:45" x14ac:dyDescent="0.25">
      <c r="C30" s="53" t="s">
        <v>54</v>
      </c>
      <c r="D30" s="53"/>
      <c r="AA30" s="25"/>
      <c r="AB30" s="41">
        <v>140</v>
      </c>
      <c r="AC30" s="41"/>
      <c r="AD30" s="1"/>
      <c r="AF30" s="62">
        <f t="shared" si="1"/>
        <v>215.93159335408063</v>
      </c>
      <c r="AH30" s="67">
        <v>0</v>
      </c>
      <c r="AJ30" s="68">
        <v>28.1</v>
      </c>
      <c r="AK30" s="65"/>
      <c r="AL30" s="67">
        <v>0.05</v>
      </c>
      <c r="AM30" s="37"/>
      <c r="AN30" s="68">
        <v>12.8</v>
      </c>
      <c r="AO30" s="65"/>
      <c r="AP30" s="67">
        <v>0.1</v>
      </c>
      <c r="AR30" s="62">
        <v>7.2</v>
      </c>
      <c r="AS30" s="28"/>
    </row>
    <row r="31" spans="2:45" x14ac:dyDescent="0.25">
      <c r="C31" s="18" t="s">
        <v>56</v>
      </c>
      <c r="D31" s="18"/>
      <c r="AA31" s="25"/>
      <c r="AB31" s="105">
        <v>144</v>
      </c>
      <c r="AC31" s="42"/>
      <c r="AD31" s="105" t="s">
        <v>52</v>
      </c>
      <c r="AE31" s="108"/>
      <c r="AF31" s="106">
        <f t="shared" si="1"/>
        <v>222.89177192624243</v>
      </c>
      <c r="AH31" s="107">
        <v>0</v>
      </c>
      <c r="AI31" s="108"/>
      <c r="AJ31" s="109">
        <v>28.4</v>
      </c>
      <c r="AK31" s="65"/>
      <c r="AL31" s="107">
        <v>0.05</v>
      </c>
      <c r="AM31" s="110"/>
      <c r="AN31" s="109">
        <v>13.2</v>
      </c>
      <c r="AO31" s="65"/>
      <c r="AP31" s="107">
        <v>0.1</v>
      </c>
      <c r="AQ31" s="108"/>
      <c r="AR31" s="106">
        <v>7.4</v>
      </c>
      <c r="AS31" s="28"/>
    </row>
    <row r="32" spans="2:45" x14ac:dyDescent="0.25">
      <c r="C32" s="19" t="s">
        <v>57</v>
      </c>
      <c r="D32" s="19"/>
      <c r="AA32" s="25"/>
      <c r="AB32" s="41">
        <v>150</v>
      </c>
      <c r="AC32" s="41"/>
      <c r="AD32" s="1"/>
      <c r="AF32" s="62">
        <f t="shared" si="1"/>
        <v>232.97766211236171</v>
      </c>
      <c r="AH32" s="67">
        <v>0</v>
      </c>
      <c r="AJ32" s="68">
        <v>28.8</v>
      </c>
      <c r="AK32" s="65"/>
      <c r="AL32" s="67">
        <v>0.05</v>
      </c>
      <c r="AM32" s="37"/>
      <c r="AN32" s="68">
        <v>13.7</v>
      </c>
      <c r="AO32" s="65"/>
      <c r="AP32" s="67">
        <v>0.1</v>
      </c>
      <c r="AR32" s="62">
        <v>7.7</v>
      </c>
      <c r="AS32" s="28"/>
    </row>
    <row r="33" spans="2:45" x14ac:dyDescent="0.25">
      <c r="C33" s="52" t="s">
        <v>58</v>
      </c>
      <c r="D33" s="52"/>
      <c r="AA33" s="25"/>
      <c r="AB33" s="7">
        <v>154</v>
      </c>
      <c r="AC33" s="7"/>
      <c r="AD33" s="7" t="s">
        <v>1</v>
      </c>
      <c r="AE33" s="7"/>
      <c r="AF33" s="76">
        <f t="shared" si="1"/>
        <v>239.47987947833531</v>
      </c>
      <c r="AH33" s="70">
        <v>0</v>
      </c>
      <c r="AI33" s="7"/>
      <c r="AJ33" s="71">
        <v>29.1</v>
      </c>
      <c r="AK33" s="65"/>
      <c r="AL33" s="70">
        <v>0.05</v>
      </c>
      <c r="AM33" s="7"/>
      <c r="AN33" s="71">
        <v>14</v>
      </c>
      <c r="AO33" s="65"/>
      <c r="AP33" s="70">
        <v>0.1</v>
      </c>
      <c r="AQ33" s="58"/>
      <c r="AR33" s="71">
        <v>7.9</v>
      </c>
      <c r="AS33" s="28"/>
    </row>
    <row r="34" spans="2:45" x14ac:dyDescent="0.25">
      <c r="C34" s="19" t="s">
        <v>59</v>
      </c>
      <c r="D34" s="19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AA34" s="25"/>
      <c r="AB34" s="7">
        <v>160</v>
      </c>
      <c r="AC34" s="7"/>
      <c r="AD34" s="29"/>
      <c r="AF34" s="62">
        <f t="shared" si="1"/>
        <v>248.92319452982156</v>
      </c>
      <c r="AH34" s="67">
        <v>0</v>
      </c>
      <c r="AJ34" s="68">
        <v>29.5</v>
      </c>
      <c r="AK34" s="65"/>
      <c r="AL34" s="67">
        <v>0.05</v>
      </c>
      <c r="AM34" s="37"/>
      <c r="AN34" s="68">
        <v>14.5</v>
      </c>
      <c r="AO34" s="65"/>
      <c r="AP34" s="67">
        <v>0.1</v>
      </c>
      <c r="AR34" s="62">
        <v>8.1999999999999993</v>
      </c>
      <c r="AS34" s="28"/>
    </row>
    <row r="35" spans="2:45" x14ac:dyDescent="0.25">
      <c r="C35" s="19" t="s">
        <v>60</v>
      </c>
      <c r="D35" s="19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AA35" s="25"/>
      <c r="AB35" s="7">
        <v>170</v>
      </c>
      <c r="AC35" s="7"/>
      <c r="AD35" s="29"/>
      <c r="AF35" s="62">
        <f t="shared" si="1"/>
        <v>263.90171984200811</v>
      </c>
      <c r="AH35" s="67">
        <v>0</v>
      </c>
      <c r="AJ35" s="68">
        <v>30.2</v>
      </c>
      <c r="AK35" s="65"/>
      <c r="AL35" s="67">
        <v>0.05</v>
      </c>
      <c r="AM35" s="37"/>
      <c r="AN35" s="68">
        <v>15.2</v>
      </c>
      <c r="AO35" s="65"/>
      <c r="AP35" s="67">
        <v>0.1</v>
      </c>
      <c r="AR35" s="62">
        <v>8.6999999999999993</v>
      </c>
      <c r="AS35" s="28"/>
    </row>
    <row r="36" spans="2:45" x14ac:dyDescent="0.25">
      <c r="C36" s="19" t="s">
        <v>61</v>
      </c>
      <c r="D36" s="19"/>
      <c r="AA36" s="25"/>
      <c r="AB36" s="77">
        <v>171</v>
      </c>
      <c r="AC36" s="77"/>
      <c r="AD36" s="75"/>
      <c r="AE36" s="75"/>
      <c r="AF36" s="78">
        <f t="shared" si="1"/>
        <v>265.3508149051122</v>
      </c>
      <c r="AH36" s="72">
        <v>0</v>
      </c>
      <c r="AI36" s="74">
        <v>0</v>
      </c>
      <c r="AJ36" s="73">
        <v>30.2</v>
      </c>
      <c r="AK36" s="65"/>
      <c r="AL36" s="72">
        <v>0.05</v>
      </c>
      <c r="AM36" s="74"/>
      <c r="AN36" s="73">
        <v>15.2</v>
      </c>
      <c r="AO36" s="65"/>
      <c r="AP36" s="72">
        <v>0.1</v>
      </c>
      <c r="AQ36" s="79"/>
      <c r="AR36" s="78">
        <v>8.6999999999999993</v>
      </c>
      <c r="AS36" s="28"/>
    </row>
    <row r="37" spans="2:45" ht="5.0999999999999996" customHeight="1" thickBot="1" x14ac:dyDescent="0.3">
      <c r="Q37" s="45"/>
      <c r="R37" s="45"/>
      <c r="S37" s="45"/>
      <c r="T37" s="45"/>
      <c r="U37" s="45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113"/>
      <c r="AQ37" s="113"/>
      <c r="AR37" s="113"/>
      <c r="AS37" s="34"/>
    </row>
    <row r="38" spans="2:45" ht="15" customHeight="1" x14ac:dyDescent="0.25">
      <c r="Q38" s="45"/>
      <c r="R38" s="45"/>
      <c r="S38" s="45"/>
      <c r="T38" s="45"/>
      <c r="U38" s="45"/>
    </row>
    <row r="39" spans="2:45" x14ac:dyDescent="0.25">
      <c r="B39" s="16" t="s">
        <v>75</v>
      </c>
      <c r="AI39" s="51" t="s">
        <v>71</v>
      </c>
    </row>
    <row r="40" spans="2:45" ht="5.0999999999999996" customHeight="1" thickBot="1" x14ac:dyDescent="0.3"/>
    <row r="41" spans="2:45" ht="5.0999999999999996" customHeight="1" x14ac:dyDescent="0.2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4"/>
    </row>
    <row r="42" spans="2:45" ht="38.25" customHeight="1" x14ac:dyDescent="0.25">
      <c r="B42" s="25"/>
      <c r="C42" s="114" t="s">
        <v>48</v>
      </c>
      <c r="D42" s="114"/>
      <c r="E42" s="114"/>
      <c r="F42" s="26" t="s">
        <v>42</v>
      </c>
      <c r="G42" s="26" t="s">
        <v>62</v>
      </c>
      <c r="H42" s="26"/>
      <c r="I42" s="61" t="s">
        <v>63</v>
      </c>
      <c r="J42" s="60"/>
      <c r="K42" s="66" t="s">
        <v>50</v>
      </c>
      <c r="L42" s="26" t="s">
        <v>65</v>
      </c>
      <c r="M42" s="26"/>
      <c r="N42" s="26" t="s">
        <v>73</v>
      </c>
      <c r="O42" s="26"/>
      <c r="P42" s="61" t="s">
        <v>64</v>
      </c>
      <c r="Q42" s="60"/>
      <c r="R42" s="66" t="s">
        <v>50</v>
      </c>
      <c r="S42" s="26"/>
      <c r="T42" s="26"/>
      <c r="U42" s="26"/>
      <c r="V42" s="26" t="s">
        <v>65</v>
      </c>
      <c r="W42" s="26"/>
      <c r="X42" s="26" t="s">
        <v>73</v>
      </c>
      <c r="Y42" s="26"/>
      <c r="Z42" s="61" t="s">
        <v>64</v>
      </c>
      <c r="AA42" s="60"/>
      <c r="AB42" s="66" t="s">
        <v>50</v>
      </c>
      <c r="AC42" s="26"/>
      <c r="AD42" s="26" t="s">
        <v>65</v>
      </c>
      <c r="AE42" s="26"/>
      <c r="AF42" s="26" t="s">
        <v>73</v>
      </c>
      <c r="AG42" s="26"/>
      <c r="AH42" s="61" t="s">
        <v>64</v>
      </c>
      <c r="AI42" s="28"/>
    </row>
    <row r="43" spans="2:45" x14ac:dyDescent="0.25">
      <c r="B43" s="25"/>
      <c r="C43" s="39">
        <v>100</v>
      </c>
      <c r="F43" s="29">
        <f t="shared" ref="F43:F54" si="2">247.07*LN(C43)-1005</f>
        <v>132.79939785207785</v>
      </c>
      <c r="G43" s="29">
        <f t="shared" ref="G43:G54" si="3">EXP((I43+1005)/247.07)</f>
        <v>121.99382971076275</v>
      </c>
      <c r="H43" s="29"/>
      <c r="I43" s="62">
        <f t="shared" ref="I43:I54" si="4">F43/0.73</f>
        <v>181.91698335901074</v>
      </c>
      <c r="J43" s="60"/>
      <c r="K43" s="67">
        <v>0</v>
      </c>
      <c r="L43" s="29">
        <v>26.4</v>
      </c>
      <c r="M43" s="29"/>
      <c r="N43" s="29">
        <v>181.91698335901074</v>
      </c>
      <c r="O43" s="29"/>
      <c r="P43" s="62">
        <v>26.3</v>
      </c>
      <c r="Q43" s="60"/>
      <c r="R43" s="67">
        <v>0.05</v>
      </c>
      <c r="S43" s="37"/>
      <c r="T43" s="37"/>
      <c r="U43" s="37"/>
      <c r="V43" s="29">
        <v>11.1</v>
      </c>
      <c r="W43" s="29"/>
      <c r="X43" s="29">
        <v>431.91698335901071</v>
      </c>
      <c r="Y43" s="29"/>
      <c r="Z43" s="62">
        <v>21.5</v>
      </c>
      <c r="AA43" s="60"/>
      <c r="AB43" s="67">
        <v>0.1</v>
      </c>
      <c r="AC43" s="37"/>
      <c r="AD43" s="29">
        <v>6</v>
      </c>
      <c r="AE43" s="29"/>
      <c r="AF43" s="29">
        <v>431.91698335901071</v>
      </c>
      <c r="AG43" s="29"/>
      <c r="AH43" s="62">
        <v>13.2</v>
      </c>
      <c r="AI43" s="28"/>
    </row>
    <row r="44" spans="2:45" x14ac:dyDescent="0.25">
      <c r="B44" s="25"/>
      <c r="C44" s="39">
        <v>110</v>
      </c>
      <c r="E44" s="1"/>
      <c r="F44" s="29">
        <f t="shared" si="2"/>
        <v>156.34768397633229</v>
      </c>
      <c r="G44" s="29">
        <f t="shared" si="3"/>
        <v>139.00812121843461</v>
      </c>
      <c r="H44" s="29"/>
      <c r="I44" s="62">
        <f t="shared" si="4"/>
        <v>214.17490955661958</v>
      </c>
      <c r="J44" s="60"/>
      <c r="K44" s="67">
        <v>0</v>
      </c>
      <c r="L44" s="29">
        <v>28</v>
      </c>
      <c r="M44" s="29"/>
      <c r="N44" s="29">
        <v>214.17490955661958</v>
      </c>
      <c r="O44" s="29"/>
      <c r="P44" s="62">
        <v>27.9</v>
      </c>
      <c r="Q44" s="60"/>
      <c r="R44" s="67">
        <v>0.05</v>
      </c>
      <c r="S44" s="37"/>
      <c r="T44" s="37"/>
      <c r="U44" s="37"/>
      <c r="V44" s="29">
        <v>12.7</v>
      </c>
      <c r="W44" s="29"/>
      <c r="X44" s="29">
        <v>464.17490955661958</v>
      </c>
      <c r="Y44" s="29"/>
      <c r="Z44" s="62">
        <v>22.6</v>
      </c>
      <c r="AA44" s="60"/>
      <c r="AB44" s="67">
        <v>0.1</v>
      </c>
      <c r="AC44" s="37"/>
      <c r="AD44" s="29">
        <v>7.1</v>
      </c>
      <c r="AE44" s="29"/>
      <c r="AF44" s="29">
        <v>464.17490955661958</v>
      </c>
      <c r="AG44" s="29"/>
      <c r="AH44" s="62">
        <v>14.1</v>
      </c>
      <c r="AI44" s="28"/>
    </row>
    <row r="45" spans="2:45" x14ac:dyDescent="0.25">
      <c r="B45" s="25"/>
      <c r="C45" s="40">
        <v>120</v>
      </c>
      <c r="E45" s="1"/>
      <c r="F45" s="29">
        <f t="shared" si="2"/>
        <v>177.84558488916014</v>
      </c>
      <c r="G45" s="29">
        <f t="shared" si="3"/>
        <v>156.60489241831209</v>
      </c>
      <c r="H45" s="29"/>
      <c r="I45" s="62">
        <f t="shared" si="4"/>
        <v>243.62408888926046</v>
      </c>
      <c r="J45" s="60"/>
      <c r="K45" s="67">
        <v>0</v>
      </c>
      <c r="L45" s="29">
        <v>29.3</v>
      </c>
      <c r="M45" s="29"/>
      <c r="N45" s="29">
        <v>243.62408888926046</v>
      </c>
      <c r="O45" s="29"/>
      <c r="P45" s="62">
        <v>29.3</v>
      </c>
      <c r="Q45" s="60"/>
      <c r="R45" s="67">
        <v>0.05</v>
      </c>
      <c r="S45" s="37"/>
      <c r="T45" s="37"/>
      <c r="U45" s="37"/>
      <c r="V45" s="29">
        <v>14.2</v>
      </c>
      <c r="W45" s="29"/>
      <c r="X45" s="29">
        <v>493.62408888926046</v>
      </c>
      <c r="Y45" s="29"/>
      <c r="Z45" s="62">
        <v>23.6</v>
      </c>
      <c r="AA45" s="60"/>
      <c r="AB45" s="67">
        <v>0.1</v>
      </c>
      <c r="AC45" s="37"/>
      <c r="AD45" s="29">
        <v>8</v>
      </c>
      <c r="AE45" s="29"/>
      <c r="AF45" s="29">
        <v>493.62408888926046</v>
      </c>
      <c r="AG45" s="29"/>
      <c r="AH45" s="62">
        <v>14.9</v>
      </c>
      <c r="AI45" s="28"/>
    </row>
    <row r="46" spans="2:45" x14ac:dyDescent="0.25">
      <c r="B46" s="25"/>
      <c r="C46" s="40">
        <v>130</v>
      </c>
      <c r="E46" s="1"/>
      <c r="F46" s="29">
        <f t="shared" si="2"/>
        <v>197.62173667406068</v>
      </c>
      <c r="G46" s="29">
        <f t="shared" si="3"/>
        <v>174.75300366538752</v>
      </c>
      <c r="H46" s="29"/>
      <c r="I46" s="62">
        <f t="shared" si="4"/>
        <v>270.71470777268587</v>
      </c>
      <c r="J46" s="60"/>
      <c r="K46" s="67">
        <v>0</v>
      </c>
      <c r="L46" s="29">
        <v>30.4</v>
      </c>
      <c r="M46" s="29"/>
      <c r="N46" s="29">
        <v>270.71470777268587</v>
      </c>
      <c r="O46" s="29"/>
      <c r="P46" s="62">
        <v>30.4</v>
      </c>
      <c r="Q46" s="60"/>
      <c r="R46" s="67">
        <v>0.05</v>
      </c>
      <c r="S46" s="37"/>
      <c r="T46" s="37"/>
      <c r="U46" s="37"/>
      <c r="V46" s="29">
        <v>15.5</v>
      </c>
      <c r="W46" s="29"/>
      <c r="X46" s="29">
        <v>520.71470777268587</v>
      </c>
      <c r="Y46" s="29"/>
      <c r="Z46" s="62">
        <v>24.4</v>
      </c>
      <c r="AA46" s="60"/>
      <c r="AB46" s="67">
        <v>0.1</v>
      </c>
      <c r="AC46" s="37"/>
      <c r="AD46" s="29">
        <v>8.9</v>
      </c>
      <c r="AE46" s="29"/>
      <c r="AF46" s="29">
        <v>520.71470777268587</v>
      </c>
      <c r="AG46" s="29"/>
      <c r="AH46" s="62">
        <v>15.6</v>
      </c>
      <c r="AI46" s="28"/>
    </row>
    <row r="47" spans="2:45" x14ac:dyDescent="0.25">
      <c r="B47" s="25"/>
      <c r="C47" s="40">
        <v>135</v>
      </c>
      <c r="D47" s="40"/>
      <c r="E47" s="40" t="s">
        <v>0</v>
      </c>
      <c r="F47" s="47">
        <f t="shared" si="2"/>
        <v>206.94623950878281</v>
      </c>
      <c r="G47" s="29">
        <f t="shared" si="3"/>
        <v>184.02518969435599</v>
      </c>
      <c r="H47" s="29"/>
      <c r="I47" s="62">
        <f t="shared" si="4"/>
        <v>283.48799932709977</v>
      </c>
      <c r="J47" s="60"/>
      <c r="K47" s="69">
        <v>0</v>
      </c>
      <c r="L47" s="47">
        <v>30.9</v>
      </c>
      <c r="M47" s="47"/>
      <c r="N47" s="47">
        <v>283.48799932709977</v>
      </c>
      <c r="O47" s="47"/>
      <c r="P47" s="63">
        <v>30.9</v>
      </c>
      <c r="Q47" s="60"/>
      <c r="R47" s="69">
        <v>0.05</v>
      </c>
      <c r="S47" s="56"/>
      <c r="T47" s="56"/>
      <c r="U47" s="56"/>
      <c r="V47" s="47">
        <v>16</v>
      </c>
      <c r="W47" s="40"/>
      <c r="X47" s="47">
        <v>533.48799932709971</v>
      </c>
      <c r="Y47" s="47"/>
      <c r="Z47" s="63">
        <v>24.8</v>
      </c>
      <c r="AA47" s="60"/>
      <c r="AB47" s="69">
        <v>0.1</v>
      </c>
      <c r="AC47" s="40"/>
      <c r="AD47" s="47">
        <v>9.3000000000000007</v>
      </c>
      <c r="AE47" s="47"/>
      <c r="AF47" s="47">
        <v>533.48799932709971</v>
      </c>
      <c r="AG47" s="47"/>
      <c r="AH47" s="63">
        <v>15.9</v>
      </c>
      <c r="AI47" s="28"/>
    </row>
    <row r="48" spans="2:45" x14ac:dyDescent="0.25">
      <c r="B48" s="25"/>
      <c r="C48" s="41">
        <v>140</v>
      </c>
      <c r="D48" s="1"/>
      <c r="E48" s="1"/>
      <c r="F48" s="29">
        <f t="shared" si="2"/>
        <v>215.93159335408063</v>
      </c>
      <c r="G48" s="29">
        <f t="shared" si="3"/>
        <v>193.42528993680375</v>
      </c>
      <c r="H48" s="29"/>
      <c r="I48" s="62">
        <f t="shared" si="4"/>
        <v>295.79670322476801</v>
      </c>
      <c r="J48" s="60"/>
      <c r="K48" s="81">
        <v>0</v>
      </c>
      <c r="L48" s="29">
        <v>31.4</v>
      </c>
      <c r="M48" s="29"/>
      <c r="N48" s="29">
        <v>295.79670322476801</v>
      </c>
      <c r="O48" s="29"/>
      <c r="P48" s="62">
        <v>31.4</v>
      </c>
      <c r="Q48" s="60"/>
      <c r="R48" s="81">
        <v>0.05</v>
      </c>
      <c r="S48" s="57"/>
      <c r="T48" s="57"/>
      <c r="U48" s="57"/>
      <c r="V48" s="29">
        <v>16.600000000000001</v>
      </c>
      <c r="W48" s="29"/>
      <c r="X48" s="29">
        <v>545.79670322476795</v>
      </c>
      <c r="Y48" s="29"/>
      <c r="Z48" s="62">
        <v>25.2</v>
      </c>
      <c r="AA48" s="60"/>
      <c r="AB48" s="81">
        <v>0.1</v>
      </c>
      <c r="AC48" s="57"/>
      <c r="AD48" s="29">
        <v>9.6999999999999993</v>
      </c>
      <c r="AE48" s="29"/>
      <c r="AF48" s="29">
        <v>545.79670322476795</v>
      </c>
      <c r="AG48" s="29"/>
      <c r="AH48" s="62">
        <v>16.3</v>
      </c>
      <c r="AI48" s="28"/>
    </row>
    <row r="49" spans="2:35" x14ac:dyDescent="0.25">
      <c r="B49" s="25"/>
      <c r="C49" s="42">
        <v>144</v>
      </c>
      <c r="D49" s="42"/>
      <c r="E49" s="42" t="s">
        <v>52</v>
      </c>
      <c r="F49" s="48">
        <f t="shared" si="2"/>
        <v>222.89177192624243</v>
      </c>
      <c r="G49" s="29">
        <f t="shared" si="3"/>
        <v>201.03551456248306</v>
      </c>
      <c r="H49" s="29"/>
      <c r="I49" s="62">
        <f t="shared" si="4"/>
        <v>305.33119441951015</v>
      </c>
      <c r="J49" s="60"/>
      <c r="K49" s="82">
        <v>0</v>
      </c>
      <c r="L49" s="48">
        <v>31.8</v>
      </c>
      <c r="M49" s="48"/>
      <c r="N49" s="48">
        <v>305.33119441951015</v>
      </c>
      <c r="O49" s="48"/>
      <c r="P49" s="64">
        <v>31.7</v>
      </c>
      <c r="Q49" s="60"/>
      <c r="R49" s="82">
        <v>0.05</v>
      </c>
      <c r="S49" s="55"/>
      <c r="T49" s="55"/>
      <c r="U49" s="55"/>
      <c r="V49" s="48">
        <v>17</v>
      </c>
      <c r="W49" s="48"/>
      <c r="X49" s="48">
        <v>555.33119441951021</v>
      </c>
      <c r="Y49" s="48"/>
      <c r="Z49" s="64">
        <v>25.5</v>
      </c>
      <c r="AA49" s="60"/>
      <c r="AB49" s="82">
        <v>0.1</v>
      </c>
      <c r="AC49" s="55"/>
      <c r="AD49" s="48">
        <v>9.9</v>
      </c>
      <c r="AE49" s="48"/>
      <c r="AF49" s="48">
        <v>555.33119441951021</v>
      </c>
      <c r="AG49" s="48"/>
      <c r="AH49" s="64">
        <v>16.5</v>
      </c>
      <c r="AI49" s="28"/>
    </row>
    <row r="50" spans="2:35" x14ac:dyDescent="0.25">
      <c r="B50" s="25"/>
      <c r="C50" s="41">
        <v>150</v>
      </c>
      <c r="E50" s="1"/>
      <c r="F50" s="29">
        <f t="shared" si="2"/>
        <v>232.97766211236171</v>
      </c>
      <c r="G50" s="29">
        <f t="shared" si="3"/>
        <v>212.59780095091389</v>
      </c>
      <c r="H50" s="29"/>
      <c r="I50" s="62">
        <f t="shared" si="4"/>
        <v>319.14748234570101</v>
      </c>
      <c r="J50" s="60"/>
      <c r="K50" s="67">
        <v>0</v>
      </c>
      <c r="L50" s="29">
        <v>32.299999999999997</v>
      </c>
      <c r="M50" s="29"/>
      <c r="N50" s="29">
        <v>319.14748234570101</v>
      </c>
      <c r="O50" s="29"/>
      <c r="P50" s="62">
        <v>32.200000000000003</v>
      </c>
      <c r="Q50" s="60"/>
      <c r="R50" s="67">
        <v>0.05</v>
      </c>
      <c r="S50" s="37"/>
      <c r="T50" s="37"/>
      <c r="U50" s="37"/>
      <c r="V50" s="29">
        <v>17.600000000000001</v>
      </c>
      <c r="W50" s="29"/>
      <c r="X50" s="29">
        <v>569.14748234570106</v>
      </c>
      <c r="Y50" s="29"/>
      <c r="Z50" s="62">
        <v>25.9</v>
      </c>
      <c r="AA50" s="60"/>
      <c r="AB50" s="67">
        <v>0.1</v>
      </c>
      <c r="AC50" s="37"/>
      <c r="AD50" s="29">
        <v>10.4</v>
      </c>
      <c r="AE50" s="29"/>
      <c r="AF50" s="29">
        <v>569.14748234570106</v>
      </c>
      <c r="AG50" s="29"/>
      <c r="AH50" s="62">
        <v>16.899999999999999</v>
      </c>
      <c r="AI50" s="28"/>
    </row>
    <row r="51" spans="2:35" x14ac:dyDescent="0.25">
      <c r="B51" s="25"/>
      <c r="C51" s="7">
        <v>154</v>
      </c>
      <c r="D51" s="5"/>
      <c r="E51" s="7" t="s">
        <v>1</v>
      </c>
      <c r="F51" s="46">
        <f t="shared" si="2"/>
        <v>239.47987947833531</v>
      </c>
      <c r="G51" s="29">
        <f t="shared" si="3"/>
        <v>220.40201716754544</v>
      </c>
      <c r="H51" s="29"/>
      <c r="I51" s="62">
        <f t="shared" si="4"/>
        <v>328.05462942237716</v>
      </c>
      <c r="J51" s="60"/>
      <c r="K51" s="70">
        <v>0</v>
      </c>
      <c r="L51" s="46">
        <v>32.6</v>
      </c>
      <c r="M51" s="46"/>
      <c r="N51" s="46">
        <v>328.05462942237716</v>
      </c>
      <c r="O51" s="46"/>
      <c r="P51" s="76">
        <v>32.6</v>
      </c>
      <c r="Q51" s="60"/>
      <c r="R51" s="70">
        <v>0.05</v>
      </c>
      <c r="S51" s="58"/>
      <c r="T51" s="58"/>
      <c r="U51" s="58"/>
      <c r="V51" s="46">
        <v>18</v>
      </c>
      <c r="W51" s="46"/>
      <c r="X51" s="46">
        <v>578.05462942237716</v>
      </c>
      <c r="Y51" s="46"/>
      <c r="Z51" s="76">
        <v>26.2</v>
      </c>
      <c r="AA51" s="60"/>
      <c r="AB51" s="70">
        <v>0.1</v>
      </c>
      <c r="AC51" s="58"/>
      <c r="AD51" s="46">
        <v>10.7</v>
      </c>
      <c r="AE51" s="46"/>
      <c r="AF51" s="46">
        <v>578.05462942237716</v>
      </c>
      <c r="AG51" s="46"/>
      <c r="AH51" s="76">
        <v>17.100000000000001</v>
      </c>
      <c r="AI51" s="28"/>
    </row>
    <row r="52" spans="2:35" x14ac:dyDescent="0.25">
      <c r="B52" s="25"/>
      <c r="C52" s="7">
        <v>160</v>
      </c>
      <c r="E52" s="1"/>
      <c r="F52" s="29">
        <f t="shared" si="2"/>
        <v>248.92319452982156</v>
      </c>
      <c r="G52" s="29">
        <f t="shared" si="3"/>
        <v>232.24922838011989</v>
      </c>
      <c r="H52" s="29"/>
      <c r="I52" s="62">
        <f t="shared" si="4"/>
        <v>340.99067743811173</v>
      </c>
      <c r="J52" s="60"/>
      <c r="K52" s="67">
        <v>0</v>
      </c>
      <c r="L52" s="29">
        <v>33.1</v>
      </c>
      <c r="M52" s="29"/>
      <c r="N52" s="29">
        <v>340.99067743811173</v>
      </c>
      <c r="O52" s="29"/>
      <c r="P52" s="62">
        <v>33</v>
      </c>
      <c r="Q52" s="60"/>
      <c r="R52" s="67">
        <v>0.05</v>
      </c>
      <c r="S52" s="37"/>
      <c r="T52" s="37"/>
      <c r="U52" s="37"/>
      <c r="V52" s="29">
        <v>18.5</v>
      </c>
      <c r="W52" s="29"/>
      <c r="X52" s="29">
        <v>590.99067743811179</v>
      </c>
      <c r="Y52" s="29"/>
      <c r="Z52" s="62">
        <v>26.6</v>
      </c>
      <c r="AA52" s="60"/>
      <c r="AB52" s="67">
        <v>0.1</v>
      </c>
      <c r="AC52" s="37"/>
      <c r="AD52" s="29">
        <v>11.1</v>
      </c>
      <c r="AE52" s="29"/>
      <c r="AF52" s="29">
        <v>590.99067743811179</v>
      </c>
      <c r="AG52" s="29"/>
      <c r="AH52" s="62">
        <v>17.399999999999999</v>
      </c>
      <c r="AI52" s="28"/>
    </row>
    <row r="53" spans="2:35" x14ac:dyDescent="0.25">
      <c r="B53" s="25"/>
      <c r="C53" s="7">
        <v>170</v>
      </c>
      <c r="E53" s="1"/>
      <c r="F53" s="29">
        <f t="shared" si="2"/>
        <v>263.90171984200811</v>
      </c>
      <c r="G53" s="29">
        <f t="shared" si="3"/>
        <v>252.36046509082351</v>
      </c>
      <c r="H53" s="29"/>
      <c r="I53" s="62">
        <f t="shared" si="4"/>
        <v>361.5092052630248</v>
      </c>
      <c r="J53" s="60"/>
      <c r="K53" s="67">
        <v>0</v>
      </c>
      <c r="L53" s="29">
        <v>33.799999999999997</v>
      </c>
      <c r="M53" s="29"/>
      <c r="N53" s="29">
        <v>361.5092052630248</v>
      </c>
      <c r="O53" s="29"/>
      <c r="P53" s="62">
        <v>33.700000000000003</v>
      </c>
      <c r="Q53" s="60"/>
      <c r="R53" s="67">
        <v>0.05</v>
      </c>
      <c r="S53" s="37"/>
      <c r="T53" s="37"/>
      <c r="U53" s="37"/>
      <c r="V53" s="29">
        <v>19.399999999999999</v>
      </c>
      <c r="W53" s="29"/>
      <c r="X53" s="29">
        <v>611.5092052630248</v>
      </c>
      <c r="Y53" s="29"/>
      <c r="Z53" s="62">
        <v>27.2</v>
      </c>
      <c r="AA53" s="60"/>
      <c r="AB53" s="67">
        <v>0.1</v>
      </c>
      <c r="AC53" s="37"/>
      <c r="AD53" s="29">
        <v>11.7</v>
      </c>
      <c r="AE53" s="29"/>
      <c r="AF53" s="29">
        <v>611.5092052630248</v>
      </c>
      <c r="AG53" s="29"/>
      <c r="AH53" s="62">
        <v>18</v>
      </c>
      <c r="AI53" s="28"/>
    </row>
    <row r="54" spans="2:35" x14ac:dyDescent="0.25">
      <c r="B54" s="25"/>
      <c r="C54" s="77">
        <v>171</v>
      </c>
      <c r="D54" s="79"/>
      <c r="E54" s="80"/>
      <c r="F54" s="75">
        <f t="shared" si="2"/>
        <v>265.3508149051122</v>
      </c>
      <c r="G54" s="75">
        <f t="shared" si="3"/>
        <v>254.39619960005948</v>
      </c>
      <c r="H54" s="75"/>
      <c r="I54" s="78">
        <f t="shared" si="4"/>
        <v>363.49426699330439</v>
      </c>
      <c r="J54" s="60"/>
      <c r="K54" s="72">
        <v>0</v>
      </c>
      <c r="L54" s="75">
        <v>33.799999999999997</v>
      </c>
      <c r="M54" s="75"/>
      <c r="N54" s="75">
        <v>363.49426699330439</v>
      </c>
      <c r="O54" s="75"/>
      <c r="P54" s="78">
        <v>33.700000000000003</v>
      </c>
      <c r="Q54" s="60"/>
      <c r="R54" s="72">
        <v>0.05</v>
      </c>
      <c r="S54" s="74"/>
      <c r="T54" s="74"/>
      <c r="U54" s="74"/>
      <c r="V54" s="75">
        <v>19.399999999999999</v>
      </c>
      <c r="W54" s="75"/>
      <c r="X54" s="75">
        <v>613.49426699330434</v>
      </c>
      <c r="Y54" s="75"/>
      <c r="Z54" s="78">
        <v>27.2</v>
      </c>
      <c r="AA54" s="60"/>
      <c r="AB54" s="72">
        <v>0.1</v>
      </c>
      <c r="AC54" s="74"/>
      <c r="AD54" s="75">
        <v>11.7</v>
      </c>
      <c r="AE54" s="75"/>
      <c r="AF54" s="75">
        <v>613.49426699330434</v>
      </c>
      <c r="AG54" s="75"/>
      <c r="AH54" s="83">
        <v>18</v>
      </c>
      <c r="AI54" s="28"/>
    </row>
    <row r="55" spans="2:35" ht="5.0999999999999996" customHeight="1" thickBot="1" x14ac:dyDescent="0.3">
      <c r="B55" s="31"/>
      <c r="C55" s="32"/>
      <c r="D55" s="32"/>
      <c r="E55" s="32"/>
      <c r="F55" s="32"/>
      <c r="G55" s="49"/>
      <c r="H55" s="49"/>
      <c r="I55" s="50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4"/>
    </row>
  </sheetData>
  <mergeCells count="9">
    <mergeCell ref="B20:C22"/>
    <mergeCell ref="C42:E42"/>
    <mergeCell ref="AB23:AD24"/>
    <mergeCell ref="AE23:AG24"/>
    <mergeCell ref="AP23:AP24"/>
    <mergeCell ref="AR23:AR24"/>
    <mergeCell ref="AN23:AN24"/>
    <mergeCell ref="AL23:AL24"/>
    <mergeCell ref="AJ23:A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rate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2024-06-30T02:52:59Z</dcterms:created>
  <dcterms:modified xsi:type="dcterms:W3CDTF">2024-07-06T04:16:14Z</dcterms:modified>
</cp:coreProperties>
</file>